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8\Decembrie\"/>
    </mc:Choice>
  </mc:AlternateContent>
  <bookViews>
    <workbookView xWindow="0" yWindow="0" windowWidth="28800" windowHeight="13320" activeTab="1"/>
  </bookViews>
  <sheets>
    <sheet name="Chart2" sheetId="1" r:id="rId1"/>
    <sheet name="Contracte semnate" sheetId="2" r:id="rId2"/>
    <sheet name="Sheet1" sheetId="3" r:id="rId3"/>
  </sheets>
  <definedNames>
    <definedName name="_xlnm._FilterDatabase" localSheetId="1" hidden="1">'Contracte semnate'!$B$7:$AE$284</definedName>
    <definedName name="SPBookmark_Regiune" localSheetId="1">'Contracte semnate'!$H$239</definedName>
    <definedName name="Z_000BFA1A_266F_4D10_A09E_5A7B0D134F58_.wvu.FilterData" localSheetId="1" hidden="1">'Contracte semnate'!$B$7:$AB$284</definedName>
    <definedName name="Z_0E2002C0_88DC_479A_B983_CA340E3274B8_.wvu.FilterData" localSheetId="1" hidden="1">'Contracte semnate'!$B$9:$AB$284</definedName>
    <definedName name="Z_0F598BC0_9523_4AD3_94A3_BDEC8367FE11_.wvu.Cols" localSheetId="1" hidden="1">'Contracte semnate'!$E:$G,'Contracte semnate'!$Q:$Q</definedName>
    <definedName name="Z_0F598BC0_9523_4AD3_94A3_BDEC8367FE11_.wvu.FilterData" localSheetId="1" hidden="1">'Contracte semnate'!$B$7:$AB$284</definedName>
    <definedName name="Z_216972B4_771A_4607_A8B4_AC73D5CD6C1A_.wvu.Cols" localSheetId="1" hidden="1">'Contracte semnate'!$E:$G,'Contracte semnate'!$Q:$Q</definedName>
    <definedName name="Z_2234C728_15E1_4BAF_98DE_620726961552_.wvu.Cols" localSheetId="1" hidden="1">'Contracte semnate'!$E:$G,'Contracte semnate'!$Q:$Q</definedName>
    <definedName name="Z_35953204_B2E4_4670_8547_4A661864E61F_.wvu.FilterData" localSheetId="1" hidden="1">'Contracte semnate'!$B$7:$AB$284</definedName>
    <definedName name="Z_3EBF2DB4_84D7_478D_9896_C4DA08B65D0C_.wvu.Cols" localSheetId="1" hidden="1">'Contracte semnate'!$E:$G,'Contracte semnate'!$Q:$Q</definedName>
    <definedName name="Z_3EBF2DB4_84D7_478D_9896_C4DA08B65D0C_.wvu.FilterData" localSheetId="1" hidden="1">'Contracte semnate'!$B$7:$AB$284</definedName>
    <definedName name="Z_413D6799_9F75_47FF_8A9E_5CB9283B7BBE_.wvu.Cols" localSheetId="1" hidden="1">'Contracte semnate'!$E:$G,'Contracte semnate'!$Q:$Q</definedName>
    <definedName name="Z_413D6799_9F75_47FF_8A9E_5CB9283B7BBE_.wvu.FilterData" localSheetId="1" hidden="1">'Contracte semnate'!$B$7:$AB$284</definedName>
    <definedName name="Z_437FD6EF_32B2_4DE0_BA89_93A7E3EF04C5_.wvu.Cols" localSheetId="1" hidden="1">'Contracte semnate'!$E:$G,'Contracte semnate'!$Q:$Q</definedName>
    <definedName name="Z_44703FDB_B351_4F62_ABCF_EAA35D25F82B_.wvu.FilterData" localSheetId="1" hidden="1">'Contracte semnate'!$B$7:$AB$284</definedName>
    <definedName name="Z_61C44EA8_4687_4D4E_A1ED_359DF81A71FB_.wvu.Cols" localSheetId="1" hidden="1">'Contracte semnate'!$E:$G,'Contracte semnate'!$Q:$Q</definedName>
    <definedName name="Z_61C44EA8_4687_4D4E_A1ED_359DF81A71FB_.wvu.FilterData" localSheetId="1" hidden="1">'Contracte semnate'!$B$7:$AB$284</definedName>
    <definedName name="Z_64D2264B_4E86_4FBB_93B3_BEE727888DFE_.wvu.Cols" localSheetId="1" hidden="1">'Contracte semnate'!$E:$G,'Contracte semnate'!$Q:$Q</definedName>
    <definedName name="Z_6CC2252D_4676_4063_B0C5_167B37D80642_.wvu.FilterData" localSheetId="1" hidden="1">'Contracte semnate'!$B$7:$AB$284</definedName>
    <definedName name="Z_79FA8BE5_7D13_4EF3_B35A_76ACF1C0DF3C_.wvu.Cols" localSheetId="1" hidden="1">'Contracte semnate'!$E:$G,'Contracte semnate'!$Q:$Q</definedName>
    <definedName name="Z_83337B45_5054_4200_BF9E_4E1DC1896214_.wvu.Cols" localSheetId="1" hidden="1">'Contracte semnate'!$E:$G,'Contracte semnate'!$Q:$Q</definedName>
    <definedName name="Z_83337B45_5054_4200_BF9E_4E1DC1896214_.wvu.FilterData" localSheetId="1" hidden="1">'Contracte semnate'!$B$7:$AB$284</definedName>
    <definedName name="Z_8453577A_926D_4217_8932_6FE8F46A5D63_.wvu.FilterData" localSheetId="1" hidden="1">'Contracte semnate'!$B$7:$AB$284</definedName>
    <definedName name="Z_8C9F1640_F09D_482C_9468_7B83F0B08D65_.wvu.FilterData" localSheetId="1" hidden="1">'Contracte semnate'!$B$7:$AB$284</definedName>
    <definedName name="Z_90832C92_F64A_47A3_B902_442B1A066F81_.wvu.FilterData" localSheetId="1" hidden="1">'Contracte semnate'!$B$7:$AB$284</definedName>
    <definedName name="Z_9E851A6A_17B1_4E6F_A007_493445D427B8_.wvu.Cols" localSheetId="1" hidden="1">'Contracte semnate'!$E:$G,'Contracte semnate'!$Q:$Q</definedName>
    <definedName name="Z_9E851A6A_17B1_4E6F_A007_493445D427B8_.wvu.FilterData" localSheetId="1" hidden="1">'Contracte semnate'!$B$7:$AB$284</definedName>
    <definedName name="Z_A23DAD4C_1DE1_4EEE_B895_448842FF572B_.wvu.Cols" localSheetId="1" hidden="1">'Contracte semnate'!$F:$P</definedName>
    <definedName name="Z_A23DAD4C_1DE1_4EEE_B895_448842FF572B_.wvu.FilterData" localSheetId="1" hidden="1">'Contracte semnate'!$B$7:$AE$284</definedName>
    <definedName name="Z_B8EFA5E8_2E8C_450C_9395_D582737418AA_.wvu.Cols" localSheetId="1" hidden="1">'Contracte semnate'!$E:$G,'Contracte semnate'!$Q:$Q</definedName>
    <definedName name="Z_C4F2F848_6ED7_4758_A2CE_FBAC69284179_.wvu.FilterData" localSheetId="1" hidden="1">'Contracte semnate'!$B$7:$AB$284</definedName>
    <definedName name="Z_CA5BAC36_7E1D_42E0_9796_DFA0CE58E1BF_.wvu.FilterData" localSheetId="1" hidden="1">'Contracte semnate'!$B$7:$AB$284</definedName>
    <definedName name="Z_DB90939E_72BD_4CED_BFB6_BD74FF913DB3_.wvu.Cols" localSheetId="1" hidden="1">'Contracte semnate'!$E:$G,'Contracte semnate'!$Q:$Q</definedName>
    <definedName name="Z_DB90939E_72BD_4CED_BFB6_BD74FF913DB3_.wvu.FilterData" localSheetId="1" hidden="1">'Contracte semnate'!$B$7:$AB$284</definedName>
    <definedName name="Z_E10820C0_32CD_441A_8635_65479FE7CBA3_.wvu.Cols" localSheetId="1" hidden="1">'Contracte semnate'!$E:$G,'Contracte semnate'!$Q:$Q</definedName>
    <definedName name="Z_E1C13DC2_98C2_4597_8D1A_C9F2C3CA60EC_.wvu.Cols" localSheetId="1" hidden="1">'Contracte semnate'!$E:$G,'Contracte semnate'!$Q:$Q</definedName>
    <definedName name="Z_E4462EA5_1112_4F42_BE37_A867D6FC853C_.wvu.Cols" localSheetId="1" hidden="1">'Contracte semnate'!$E:$G,'Contracte semnate'!$Q:$Q</definedName>
    <definedName name="Z_E4462EA5_1112_4F42_BE37_A867D6FC853C_.wvu.FilterData" localSheetId="1" hidden="1">'Contracte semnate'!$B$7:$AB$284</definedName>
    <definedName name="Z_ECCC7D97_A0C3_4C50_BA03_A8D24BCD22BE_.wvu.Cols" localSheetId="1" hidden="1">'Contracte semnate'!$E:$G,'Contracte semnate'!$Q:$Q</definedName>
    <definedName name="Z_ECCC7D97_A0C3_4C50_BA03_A8D24BCD22BE_.wvu.FilterData" localSheetId="1" hidden="1">'Contracte semnate'!$B$7:$AB$284</definedName>
    <definedName name="Z_F36299A5_78E0_4C52_B3A4_19855E6D3EFF_.wvu.FilterData" localSheetId="1" hidden="1">'Contracte semnate'!$B$7:$AB$284</definedName>
    <definedName name="Z_F4C96D22_891C_4B3C_B57B_7878195B2E7E_.wvu.FilterData" localSheetId="1" hidden="1">'Contracte semnate'!$G$9:$Q$284</definedName>
  </definedNames>
  <calcPr calcId="152511"/>
  <customWorkbookViews>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U22" i="2" l="1"/>
  <c r="U27" i="2"/>
  <c r="U31" i="2"/>
  <c r="U36" i="2"/>
  <c r="U37" i="2" s="1"/>
  <c r="U284" i="2" s="1"/>
  <c r="U58" i="2"/>
  <c r="U81" i="2" s="1"/>
  <c r="U63" i="2"/>
  <c r="U68" i="2"/>
  <c r="U74" i="2"/>
  <c r="U101" i="2"/>
  <c r="U177" i="2"/>
  <c r="U236" i="2"/>
  <c r="U246" i="2"/>
  <c r="U251" i="2"/>
  <c r="U252" i="2" s="1"/>
  <c r="U255" i="2"/>
  <c r="U273" i="2" s="1"/>
  <c r="U267" i="2"/>
  <c r="U270" i="2"/>
  <c r="U272" i="2"/>
  <c r="U278" i="2"/>
  <c r="U282" i="2"/>
  <c r="U283" i="2"/>
  <c r="Z58" i="2"/>
  <c r="Z267" i="2"/>
  <c r="Z272" i="2"/>
  <c r="Z282" i="2"/>
  <c r="Z283" i="2" s="1"/>
  <c r="AB251" i="2" l="1"/>
  <c r="AA251" i="2"/>
  <c r="AB79" i="2"/>
  <c r="AA79" i="2"/>
  <c r="AB77" i="2"/>
  <c r="AA77" i="2"/>
  <c r="AB76" i="2"/>
  <c r="AA76" i="2"/>
  <c r="AB75" i="2"/>
  <c r="AA75" i="2"/>
  <c r="S246" i="2" l="1"/>
  <c r="T246" i="2"/>
  <c r="V246" i="2"/>
  <c r="W246" i="2"/>
  <c r="X245" i="2"/>
  <c r="Q245" i="2"/>
  <c r="R246" i="2"/>
  <c r="S251" i="2"/>
  <c r="T251" i="2"/>
  <c r="V251" i="2"/>
  <c r="W251" i="2"/>
  <c r="R251" i="2"/>
  <c r="X250" i="2"/>
  <c r="Q250" i="2"/>
  <c r="AA68" i="2" l="1"/>
  <c r="AB68" i="2"/>
  <c r="R68" i="2"/>
  <c r="S68" i="2"/>
  <c r="T68" i="2"/>
  <c r="V68" i="2"/>
  <c r="W68" i="2"/>
  <c r="Y283" i="2" l="1"/>
  <c r="AA282" i="2"/>
  <c r="AA283" i="2" s="1"/>
  <c r="AB282" i="2"/>
  <c r="AB283" i="2" s="1"/>
  <c r="R282" i="2"/>
  <c r="R283" i="2" s="1"/>
  <c r="S282" i="2"/>
  <c r="S283" i="2" s="1"/>
  <c r="T282" i="2"/>
  <c r="T283" i="2" s="1"/>
  <c r="V282" i="2"/>
  <c r="V283" i="2" s="1"/>
  <c r="W282" i="2"/>
  <c r="W283" i="2" s="1"/>
  <c r="Q281" i="2"/>
  <c r="Q282" i="2" s="1"/>
  <c r="Q283" i="2" s="1"/>
  <c r="X281" i="2"/>
  <c r="X282" i="2" s="1"/>
  <c r="X283" i="2" s="1"/>
  <c r="Y267" i="2"/>
  <c r="AA267" i="2"/>
  <c r="AB267" i="2"/>
  <c r="S267" i="2"/>
  <c r="T267" i="2"/>
  <c r="V267" i="2"/>
  <c r="W267" i="2"/>
  <c r="Q266" i="2"/>
  <c r="X266" i="2"/>
  <c r="R267" i="2"/>
  <c r="Q176" i="2" l="1"/>
  <c r="X175" i="2"/>
  <c r="Q175" i="2"/>
  <c r="B13" i="2"/>
  <c r="B14" i="2" s="1"/>
  <c r="B15" i="2" s="1"/>
  <c r="B16" i="2" s="1"/>
  <c r="B17" i="2" s="1"/>
  <c r="B18" i="2" s="1"/>
  <c r="B19" i="2" s="1"/>
  <c r="B20" i="2" s="1"/>
  <c r="B21" i="2" s="1"/>
  <c r="B24" i="2"/>
  <c r="B25" i="2" s="1"/>
  <c r="B26" i="2" s="1"/>
  <c r="AA177" i="2"/>
  <c r="AB177" i="2"/>
  <c r="S177" i="2"/>
  <c r="T177" i="2"/>
  <c r="V177" i="2"/>
  <c r="W177" i="2"/>
  <c r="X176" i="2"/>
  <c r="R177" i="2"/>
  <c r="S236" i="2"/>
  <c r="T236" i="2"/>
  <c r="V236" i="2"/>
  <c r="W236" i="2"/>
  <c r="X235" i="2"/>
  <c r="Q235" i="2"/>
  <c r="R236" i="2"/>
  <c r="Y58" i="2" l="1"/>
  <c r="AA58" i="2"/>
  <c r="AB58" i="2"/>
  <c r="R58" i="2"/>
  <c r="S58" i="2"/>
  <c r="T58" i="2"/>
  <c r="V58" i="2"/>
  <c r="W58" i="2"/>
  <c r="S22" i="2"/>
  <c r="T22" i="2"/>
  <c r="V22" i="2"/>
  <c r="W22" i="2"/>
  <c r="AA22" i="2"/>
  <c r="AB22" i="2"/>
  <c r="R22" i="2"/>
  <c r="AC98" i="2" l="1"/>
  <c r="X56" i="2" l="1"/>
  <c r="AA246" i="2" l="1"/>
  <c r="AB246" i="2"/>
  <c r="X244" i="2"/>
  <c r="Q244" i="2"/>
  <c r="Q60" i="2" l="1"/>
  <c r="Q174" i="2" l="1"/>
  <c r="X174" i="2"/>
  <c r="AA236" i="2"/>
  <c r="AB236" i="2"/>
  <c r="X234" i="2"/>
  <c r="Q234" i="2"/>
  <c r="Q62" i="2" l="1"/>
  <c r="Q59" i="2"/>
  <c r="X20" i="2" l="1"/>
  <c r="AB63" i="2" l="1"/>
  <c r="AA63" i="2"/>
  <c r="X65" i="2" l="1"/>
  <c r="Q65" i="2"/>
  <c r="Q181" i="2" l="1"/>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S31" i="2" l="1"/>
  <c r="T31" i="2"/>
  <c r="V31" i="2"/>
  <c r="W31" i="2"/>
  <c r="R31" i="2"/>
  <c r="Q30" i="2"/>
  <c r="X29" i="2"/>
  <c r="X30" i="2"/>
  <c r="X28" i="2"/>
  <c r="X14" i="2"/>
  <c r="X15" i="2"/>
  <c r="X16" i="2"/>
  <c r="X17" i="2"/>
  <c r="X18" i="2"/>
  <c r="X19" i="2"/>
  <c r="Q14" i="2"/>
  <c r="Q15" i="2"/>
  <c r="Q16" i="2"/>
  <c r="Q17" i="2"/>
  <c r="Q18" i="2"/>
  <c r="Q19" i="2"/>
  <c r="X233" i="2"/>
  <c r="X31" i="2" l="1"/>
  <c r="X173" i="2"/>
  <c r="Q173" i="2"/>
  <c r="S278" i="2"/>
  <c r="T278" i="2"/>
  <c r="V278" i="2"/>
  <c r="W278" i="2"/>
  <c r="R278" i="2"/>
  <c r="Q277" i="2"/>
  <c r="X277" i="2"/>
  <c r="X249" i="2"/>
  <c r="Q249" i="2"/>
  <c r="S270" i="2"/>
  <c r="T270" i="2"/>
  <c r="V270" i="2"/>
  <c r="W270" i="2"/>
  <c r="R270" i="2"/>
  <c r="X269" i="2"/>
  <c r="Q269" i="2"/>
  <c r="AB31" i="2" l="1"/>
  <c r="AA31" i="2"/>
  <c r="AA278" i="2" l="1"/>
  <c r="AB278" i="2"/>
  <c r="W63" i="2"/>
  <c r="V63" i="2"/>
  <c r="T63" i="2"/>
  <c r="S63" i="2"/>
  <c r="R63"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Q180" i="2"/>
  <c r="Q236" i="2" s="1"/>
  <c r="AA101" i="2"/>
  <c r="R255" i="2"/>
  <c r="R272" i="2"/>
  <c r="S255" i="2"/>
  <c r="S272" i="2"/>
  <c r="T255" i="2"/>
  <c r="T272" i="2"/>
  <c r="V255" i="2"/>
  <c r="V272" i="2"/>
  <c r="W255" i="2"/>
  <c r="W272" i="2"/>
  <c r="X256" i="2"/>
  <c r="X257" i="2"/>
  <c r="X258" i="2"/>
  <c r="X259" i="2"/>
  <c r="X260" i="2"/>
  <c r="X261" i="2"/>
  <c r="X262" i="2"/>
  <c r="X263" i="2"/>
  <c r="X264" i="2"/>
  <c r="X265" i="2"/>
  <c r="X254" i="2"/>
  <c r="X255" i="2" s="1"/>
  <c r="X268" i="2"/>
  <c r="X270" i="2" s="1"/>
  <c r="X271" i="2"/>
  <c r="X272" i="2" s="1"/>
  <c r="AA272" i="2"/>
  <c r="AB272" i="2"/>
  <c r="Q256" i="2"/>
  <c r="Q257" i="2"/>
  <c r="Q258" i="2"/>
  <c r="Q259" i="2"/>
  <c r="Q260" i="2"/>
  <c r="Q261" i="2"/>
  <c r="Q262" i="2"/>
  <c r="Q263" i="2"/>
  <c r="Q264" i="2"/>
  <c r="Q265" i="2"/>
  <c r="Q254" i="2"/>
  <c r="Q255" i="2" s="1"/>
  <c r="Q268" i="2"/>
  <c r="Q270" i="2" s="1"/>
  <c r="Q271" i="2"/>
  <c r="Q272" i="2" s="1"/>
  <c r="T279" i="2"/>
  <c r="X274" i="2"/>
  <c r="X275" i="2"/>
  <c r="X276" i="2"/>
  <c r="Q276" i="2"/>
  <c r="X172" i="2"/>
  <c r="Q172" i="2"/>
  <c r="X171" i="2"/>
  <c r="Q171" i="2"/>
  <c r="S74" i="2"/>
  <c r="T74" i="2"/>
  <c r="V74" i="2"/>
  <c r="W74" i="2"/>
  <c r="R74" i="2"/>
  <c r="Q102" i="2"/>
  <c r="Q103" i="2"/>
  <c r="Q104" i="2"/>
  <c r="Q105" i="2"/>
  <c r="Q106" i="2"/>
  <c r="Q107" i="2"/>
  <c r="Q108" i="2"/>
  <c r="Q109" i="2"/>
  <c r="Q110" i="2"/>
  <c r="Q111" i="2"/>
  <c r="Q112" i="2"/>
  <c r="Q113" i="2"/>
  <c r="Q114" i="2"/>
  <c r="Q115" i="2"/>
  <c r="Q116" i="2"/>
  <c r="Q117" i="2"/>
  <c r="Q118" i="2"/>
  <c r="Q119" i="2"/>
  <c r="Q120" i="2"/>
  <c r="X170" i="2"/>
  <c r="Q170" i="2"/>
  <c r="X39" i="2"/>
  <c r="X40" i="2"/>
  <c r="X41" i="2"/>
  <c r="X42" i="2"/>
  <c r="X44" i="2"/>
  <c r="X45" i="2"/>
  <c r="X46" i="2"/>
  <c r="X47" i="2"/>
  <c r="X48" i="2"/>
  <c r="Q33" i="2"/>
  <c r="Q34" i="2"/>
  <c r="Q35" i="2"/>
  <c r="Q29" i="2"/>
  <c r="Q31" i="2" s="1"/>
  <c r="R36" i="2"/>
  <c r="R27" i="2"/>
  <c r="S36" i="2"/>
  <c r="S27" i="2"/>
  <c r="T36" i="2"/>
  <c r="T27" i="2"/>
  <c r="W80" i="2"/>
  <c r="W239" i="2"/>
  <c r="W240" i="2" s="1"/>
  <c r="W36" i="2"/>
  <c r="W27" i="2"/>
  <c r="W89" i="2"/>
  <c r="W101" i="2" s="1"/>
  <c r="W279" i="2"/>
  <c r="X59" i="2"/>
  <c r="X60" i="2"/>
  <c r="X61" i="2"/>
  <c r="X76" i="2"/>
  <c r="X77" i="2"/>
  <c r="X78" i="2"/>
  <c r="X79" i="2"/>
  <c r="X75" i="2"/>
  <c r="Q69" i="2"/>
  <c r="Q71" i="2"/>
  <c r="X69" i="2"/>
  <c r="X71" i="2"/>
  <c r="AA74" i="2"/>
  <c r="V36" i="2"/>
  <c r="V27" i="2"/>
  <c r="X12" i="2"/>
  <c r="X13" i="2"/>
  <c r="Q124" i="2"/>
  <c r="X169" i="2"/>
  <c r="Q169" i="2"/>
  <c r="AA252" i="2"/>
  <c r="AB101" i="2"/>
  <c r="AB80" i="2"/>
  <c r="M39" i="2"/>
  <c r="N39" i="2"/>
  <c r="M40" i="2"/>
  <c r="N40" i="2"/>
  <c r="M41" i="2"/>
  <c r="N41" i="2"/>
  <c r="M42" i="2"/>
  <c r="N42" i="2"/>
  <c r="M43" i="2"/>
  <c r="N43" i="2"/>
  <c r="M44" i="2"/>
  <c r="N44" i="2"/>
  <c r="M45" i="2"/>
  <c r="N45" i="2"/>
  <c r="M46" i="2"/>
  <c r="N46" i="2"/>
  <c r="M47" i="2"/>
  <c r="N47" i="2"/>
  <c r="M48" i="2"/>
  <c r="N48" i="2"/>
  <c r="M59" i="2"/>
  <c r="N59" i="2"/>
  <c r="M60" i="2"/>
  <c r="N60" i="2"/>
  <c r="M61" i="2"/>
  <c r="N61" i="2"/>
  <c r="M64" i="2"/>
  <c r="N64" i="2"/>
  <c r="M69" i="2"/>
  <c r="N69" i="2"/>
  <c r="M70" i="2"/>
  <c r="N70" i="2"/>
  <c r="M71" i="2"/>
  <c r="N71" i="2"/>
  <c r="M75" i="2"/>
  <c r="N75" i="2"/>
  <c r="M76" i="2"/>
  <c r="N76" i="2"/>
  <c r="M77" i="2"/>
  <c r="N77" i="2"/>
  <c r="M78" i="2"/>
  <c r="N78" i="2"/>
  <c r="M79" i="2"/>
  <c r="N79" i="2"/>
  <c r="M83" i="2"/>
  <c r="N83" i="2"/>
  <c r="N84" i="2"/>
  <c r="M85" i="2"/>
  <c r="N85" i="2"/>
  <c r="M86" i="2"/>
  <c r="N86" i="2"/>
  <c r="M87" i="2"/>
  <c r="N87" i="2"/>
  <c r="M88" i="2"/>
  <c r="N88" i="2"/>
  <c r="M89" i="2"/>
  <c r="N89" i="2"/>
  <c r="M90" i="2"/>
  <c r="N90" i="2"/>
  <c r="M91" i="2"/>
  <c r="N91" i="2"/>
  <c r="M92" i="2"/>
  <c r="N92" i="2"/>
  <c r="M93" i="2"/>
  <c r="N93" i="2"/>
  <c r="M94" i="2"/>
  <c r="N94" i="2"/>
  <c r="M95" i="2"/>
  <c r="N95" i="2"/>
  <c r="M96" i="2"/>
  <c r="N96" i="2"/>
  <c r="M97" i="2"/>
  <c r="N97" i="2"/>
  <c r="M98" i="2"/>
  <c r="N98" i="2"/>
  <c r="M99" i="2"/>
  <c r="N99" i="2"/>
  <c r="M100" i="2"/>
  <c r="N100" i="2"/>
  <c r="M102" i="2"/>
  <c r="N102" i="2"/>
  <c r="M103" i="2"/>
  <c r="N103" i="2"/>
  <c r="M104" i="2"/>
  <c r="N104" i="2"/>
  <c r="M105" i="2"/>
  <c r="N105" i="2"/>
  <c r="M106" i="2"/>
  <c r="N106" i="2"/>
  <c r="M107" i="2"/>
  <c r="N107" i="2"/>
  <c r="M108"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67" i="2"/>
  <c r="N167" i="2"/>
  <c r="M168" i="2"/>
  <c r="N168" i="2"/>
  <c r="M180" i="2"/>
  <c r="N180" i="2"/>
  <c r="M181" i="2"/>
  <c r="N181" i="2"/>
  <c r="M182" i="2"/>
  <c r="N182" i="2"/>
  <c r="M183" i="2"/>
  <c r="N183" i="2"/>
  <c r="M184" i="2"/>
  <c r="N184" i="2"/>
  <c r="M185" i="2"/>
  <c r="N185" i="2"/>
  <c r="M186" i="2"/>
  <c r="N186" i="2"/>
  <c r="M187" i="2"/>
  <c r="N187" i="2"/>
  <c r="M188" i="2"/>
  <c r="N188" i="2"/>
  <c r="M189" i="2"/>
  <c r="N189" i="2"/>
  <c r="M190" i="2"/>
  <c r="N190" i="2"/>
  <c r="M191" i="2"/>
  <c r="N191" i="2"/>
  <c r="M192" i="2"/>
  <c r="N192" i="2"/>
  <c r="M193" i="2"/>
  <c r="N193" i="2"/>
  <c r="M194" i="2"/>
  <c r="N194" i="2"/>
  <c r="M195" i="2"/>
  <c r="N195" i="2"/>
  <c r="M196" i="2"/>
  <c r="N196" i="2"/>
  <c r="M197" i="2"/>
  <c r="N197" i="2"/>
  <c r="M198" i="2"/>
  <c r="N198" i="2"/>
  <c r="M199" i="2"/>
  <c r="N199" i="2"/>
  <c r="M200" i="2"/>
  <c r="N200" i="2"/>
  <c r="M201" i="2"/>
  <c r="N201" i="2"/>
  <c r="M202" i="2"/>
  <c r="N202" i="2"/>
  <c r="M203" i="2"/>
  <c r="N203" i="2"/>
  <c r="M204" i="2"/>
  <c r="N204" i="2"/>
  <c r="M205" i="2"/>
  <c r="N205" i="2"/>
  <c r="M206" i="2"/>
  <c r="N206" i="2"/>
  <c r="M207" i="2"/>
  <c r="N207" i="2"/>
  <c r="M208" i="2"/>
  <c r="N208" i="2"/>
  <c r="M209" i="2"/>
  <c r="N209" i="2"/>
  <c r="M210" i="2"/>
  <c r="N210" i="2"/>
  <c r="M211" i="2"/>
  <c r="N211" i="2"/>
  <c r="M212" i="2"/>
  <c r="N212" i="2"/>
  <c r="M213" i="2"/>
  <c r="N213" i="2"/>
  <c r="M214" i="2"/>
  <c r="N214" i="2"/>
  <c r="M215" i="2"/>
  <c r="N215" i="2"/>
  <c r="M216" i="2"/>
  <c r="N216" i="2"/>
  <c r="M217" i="2"/>
  <c r="N217" i="2"/>
  <c r="M218" i="2"/>
  <c r="N218" i="2"/>
  <c r="M219" i="2"/>
  <c r="N219" i="2"/>
  <c r="M237" i="2"/>
  <c r="N237" i="2"/>
  <c r="M238" i="2"/>
  <c r="N238" i="2"/>
  <c r="M242" i="2"/>
  <c r="N242" i="2"/>
  <c r="M243" i="2"/>
  <c r="N243" i="2"/>
  <c r="M247" i="2"/>
  <c r="N247" i="2"/>
  <c r="M248" i="2"/>
  <c r="N248" i="2"/>
  <c r="M254" i="2"/>
  <c r="N254" i="2"/>
  <c r="M256" i="2"/>
  <c r="N256" i="2"/>
  <c r="M257" i="2"/>
  <c r="N257" i="2"/>
  <c r="M258" i="2"/>
  <c r="N258" i="2"/>
  <c r="M259" i="2"/>
  <c r="N259" i="2"/>
  <c r="M260" i="2"/>
  <c r="N260" i="2"/>
  <c r="M274" i="2"/>
  <c r="N274" i="2"/>
  <c r="M275" i="2"/>
  <c r="N275" i="2"/>
  <c r="M13" i="2"/>
  <c r="N13" i="2"/>
  <c r="M14" i="2"/>
  <c r="N14" i="2"/>
  <c r="M23" i="2"/>
  <c r="N23" i="2"/>
  <c r="M24" i="2"/>
  <c r="N24" i="2"/>
  <c r="M25" i="2"/>
  <c r="N25" i="2"/>
  <c r="M26" i="2"/>
  <c r="N26" i="2"/>
  <c r="M32" i="2"/>
  <c r="N32" i="2"/>
  <c r="M33" i="2"/>
  <c r="N33" i="2"/>
  <c r="M34" i="2"/>
  <c r="N34" i="2"/>
  <c r="M35" i="2"/>
  <c r="N35" i="2"/>
  <c r="N12" i="2"/>
  <c r="M12" i="2"/>
  <c r="T101" i="2"/>
  <c r="T178" i="2" s="1"/>
  <c r="V101" i="2"/>
  <c r="V178" i="2" s="1"/>
  <c r="X100" i="2"/>
  <c r="Q100" i="2"/>
  <c r="R101" i="2"/>
  <c r="R178" i="2" s="1"/>
  <c r="X168" i="2"/>
  <c r="Q168" i="2"/>
  <c r="Q96" i="2"/>
  <c r="Q166" i="2"/>
  <c r="Q167" i="2"/>
  <c r="X167" i="2"/>
  <c r="S252" i="2"/>
  <c r="V252" i="2"/>
  <c r="X243" i="2"/>
  <c r="Q243" i="2"/>
  <c r="X166" i="2"/>
  <c r="AA279" i="2"/>
  <c r="Q242" i="2"/>
  <c r="X242" i="2"/>
  <c r="Q99" i="2"/>
  <c r="X99" i="2"/>
  <c r="X165" i="2"/>
  <c r="Q165" i="2"/>
  <c r="AB36" i="2"/>
  <c r="AA36" i="2"/>
  <c r="AA27" i="2"/>
  <c r="AB27" i="2"/>
  <c r="Q26" i="2"/>
  <c r="Q98" i="2"/>
  <c r="X98" i="2"/>
  <c r="R80" i="2"/>
  <c r="R239" i="2"/>
  <c r="R240" i="2" s="1"/>
  <c r="R279" i="2"/>
  <c r="X26" i="2"/>
  <c r="Q25" i="2"/>
  <c r="X25" i="2"/>
  <c r="X163" i="2"/>
  <c r="Q163" i="2"/>
  <c r="X97" i="2"/>
  <c r="Q97" i="2"/>
  <c r="X132" i="2"/>
  <c r="X162" i="2"/>
  <c r="Q162" i="2"/>
  <c r="X161" i="2"/>
  <c r="Q161" i="2"/>
  <c r="X96" i="2"/>
  <c r="X160" i="2"/>
  <c r="Q160" i="2"/>
  <c r="X159" i="2"/>
  <c r="Q159" i="2"/>
  <c r="V239" i="2"/>
  <c r="V240" i="2" s="1"/>
  <c r="S279" i="2"/>
  <c r="V279" i="2"/>
  <c r="Q275"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Q158" i="2"/>
  <c r="AA80" i="2"/>
  <c r="S239" i="2"/>
  <c r="S240" i="2" s="1"/>
  <c r="T239" i="2"/>
  <c r="T240" i="2" s="1"/>
  <c r="X237" i="2"/>
  <c r="X238" i="2"/>
  <c r="AA239" i="2"/>
  <c r="AB239" i="2"/>
  <c r="Q238" i="2"/>
  <c r="Q157" i="2"/>
  <c r="Q61" i="2"/>
  <c r="S95" i="2"/>
  <c r="Q95" i="2" s="1"/>
  <c r="AD236" i="2"/>
  <c r="AE23" i="2"/>
  <c r="Q156" i="2"/>
  <c r="Q155" i="2"/>
  <c r="X92" i="2"/>
  <c r="X93" i="2"/>
  <c r="X94" i="2"/>
  <c r="Q154" i="2"/>
  <c r="Q135" i="2"/>
  <c r="Q13" i="2"/>
  <c r="Q23" i="2"/>
  <c r="Q24" i="2"/>
  <c r="Q32" i="2"/>
  <c r="Q64" i="2"/>
  <c r="Q68" i="2" s="1"/>
  <c r="Q75" i="2"/>
  <c r="Q76" i="2"/>
  <c r="Q77" i="2"/>
  <c r="Q78" i="2"/>
  <c r="Q79" i="2"/>
  <c r="S80" i="2"/>
  <c r="T80" i="2"/>
  <c r="T252" i="2"/>
  <c r="Q83" i="2"/>
  <c r="Q84" i="2"/>
  <c r="Q85" i="2"/>
  <c r="Q88" i="2"/>
  <c r="Q89" i="2"/>
  <c r="Q90" i="2"/>
  <c r="Q91" i="2"/>
  <c r="Q92" i="2"/>
  <c r="Q93" i="2"/>
  <c r="Q94" i="2"/>
  <c r="Q121" i="2"/>
  <c r="Q122" i="2"/>
  <c r="Q123" i="2"/>
  <c r="Q125" i="2"/>
  <c r="Q126" i="2"/>
  <c r="Q127" i="2"/>
  <c r="Q128" i="2"/>
  <c r="Q129" i="2"/>
  <c r="Q130" i="2"/>
  <c r="Q131" i="2"/>
  <c r="Q132" i="2"/>
  <c r="Q133" i="2"/>
  <c r="Q134" i="2"/>
  <c r="Q136" i="2"/>
  <c r="Q137" i="2"/>
  <c r="Q138" i="2"/>
  <c r="Q139" i="2"/>
  <c r="Q140" i="2"/>
  <c r="Q141" i="2"/>
  <c r="Q142" i="2"/>
  <c r="Q143" i="2"/>
  <c r="Q144" i="2"/>
  <c r="Q145" i="2"/>
  <c r="Q146" i="2"/>
  <c r="Q147" i="2"/>
  <c r="Q148" i="2"/>
  <c r="Q149" i="2"/>
  <c r="Q150" i="2"/>
  <c r="Q151" i="2"/>
  <c r="Q152" i="2"/>
  <c r="Q153" i="2"/>
  <c r="Q237" i="2"/>
  <c r="Q247" i="2"/>
  <c r="Q248" i="2"/>
  <c r="Q274" i="2"/>
  <c r="Q12" i="2"/>
  <c r="V80" i="2"/>
  <c r="X33" i="2"/>
  <c r="X34" i="2"/>
  <c r="X32" i="2"/>
  <c r="X23" i="2"/>
  <c r="X24" i="2"/>
  <c r="X91" i="2"/>
  <c r="X247" i="2"/>
  <c r="X248" i="2"/>
  <c r="X84" i="2"/>
  <c r="X85" i="2"/>
  <c r="X88" i="2"/>
  <c r="X90" i="2"/>
  <c r="X83" i="2"/>
  <c r="X64" i="2"/>
  <c r="X68" i="2" s="1"/>
  <c r="Q87" i="2"/>
  <c r="X86" i="2"/>
  <c r="Q86" i="2"/>
  <c r="X87" i="2"/>
  <c r="W252" i="2"/>
  <c r="R252" i="2"/>
  <c r="AB74" i="2"/>
  <c r="X246" i="2" l="1"/>
  <c r="X22" i="2"/>
  <c r="Q251" i="2"/>
  <c r="R81" i="2"/>
  <c r="M84" i="2" s="1"/>
  <c r="Q267" i="2"/>
  <c r="Q273" i="2" s="1"/>
  <c r="X267" i="2"/>
  <c r="X273" i="2" s="1"/>
  <c r="X251" i="2"/>
  <c r="Q246" i="2"/>
  <c r="X236" i="2"/>
  <c r="Q22" i="2"/>
  <c r="Q36" i="2"/>
  <c r="Q278" i="2"/>
  <c r="Q279" i="2" s="1"/>
  <c r="Q58" i="2"/>
  <c r="Q177" i="2"/>
  <c r="X177" i="2"/>
  <c r="X58" i="2"/>
  <c r="S81" i="2"/>
  <c r="W273" i="2"/>
  <c r="S273" i="2"/>
  <c r="Q63" i="2"/>
  <c r="X27" i="2"/>
  <c r="T81" i="2"/>
  <c r="Q74" i="2"/>
  <c r="X74" i="2"/>
  <c r="AA81" i="2"/>
  <c r="AA240" i="2"/>
  <c r="X89" i="2"/>
  <c r="AB273" i="2"/>
  <c r="AB240" i="2"/>
  <c r="V37" i="2"/>
  <c r="Q27" i="2"/>
  <c r="R37" i="2"/>
  <c r="AB178" i="2"/>
  <c r="R273" i="2"/>
  <c r="X278" i="2"/>
  <c r="X279" i="2" s="1"/>
  <c r="V81" i="2"/>
  <c r="X80" i="2"/>
  <c r="W37" i="2"/>
  <c r="AA178" i="2"/>
  <c r="Q80" i="2"/>
  <c r="V273" i="2"/>
  <c r="T273" i="2"/>
  <c r="X63" i="2"/>
  <c r="Q240" i="2"/>
  <c r="X239" i="2"/>
  <c r="AA273" i="2"/>
  <c r="AB252" i="2"/>
  <c r="AB81" i="2"/>
  <c r="X36" i="2"/>
  <c r="AB37" i="2"/>
  <c r="Q239" i="2"/>
  <c r="S37" i="2"/>
  <c r="X95" i="2"/>
  <c r="W178" i="2"/>
  <c r="W81" i="2"/>
  <c r="AA37" i="2"/>
  <c r="T37" i="2"/>
  <c r="AB279" i="2"/>
  <c r="S101" i="2"/>
  <c r="W284" i="2" l="1"/>
  <c r="V284" i="2"/>
  <c r="T284" i="2"/>
  <c r="AB284" i="2"/>
  <c r="AA284" i="2"/>
  <c r="X252" i="2"/>
  <c r="Q252" i="2"/>
  <c r="X101" i="2"/>
  <c r="X178" i="2" s="1"/>
  <c r="Q81" i="2"/>
  <c r="X37" i="2"/>
  <c r="B28" i="2"/>
  <c r="B29" i="2" s="1"/>
  <c r="X81" i="2"/>
  <c r="X240" i="2"/>
  <c r="Q101" i="2"/>
  <c r="S178" i="2"/>
  <c r="Q178" i="2" s="1"/>
  <c r="Q37" i="2"/>
  <c r="S284" i="2" l="1"/>
  <c r="Q284" i="2"/>
  <c r="X284" i="2"/>
  <c r="B30" i="2"/>
  <c r="B32" i="2" s="1"/>
  <c r="B33" i="2" s="1"/>
  <c r="B34" i="2" s="1"/>
  <c r="B35" i="2" s="1"/>
  <c r="B39" i="2" s="1"/>
  <c r="B40" i="2" s="1"/>
  <c r="B41" i="2" s="1"/>
  <c r="B42" i="2" s="1"/>
  <c r="B43" i="2" s="1"/>
  <c r="B44" i="2" s="1"/>
  <c r="B45" i="2" s="1"/>
  <c r="B46" i="2" s="1"/>
  <c r="B47" i="2" l="1"/>
  <c r="B48" i="2" s="1"/>
  <c r="B49" i="2" s="1"/>
  <c r="B50" i="2" s="1"/>
  <c r="B51" i="2" s="1"/>
  <c r="B52" i="2" s="1"/>
  <c r="B53" i="2" s="1"/>
  <c r="B54" i="2" s="1"/>
  <c r="B55" i="2" s="1"/>
  <c r="B56" i="2" s="1"/>
  <c r="T287" i="2"/>
  <c r="B57" i="2" l="1"/>
  <c r="B59" i="2" s="1"/>
  <c r="B60" i="2" s="1"/>
  <c r="B61" i="2" s="1"/>
  <c r="B62" i="2" s="1"/>
  <c r="B64" i="2" s="1"/>
  <c r="B65" i="2" s="1"/>
  <c r="B66" i="2" l="1"/>
  <c r="B67" i="2" s="1"/>
  <c r="B69" i="2" s="1"/>
  <c r="B70" i="2" s="1"/>
  <c r="B71" i="2" s="1"/>
  <c r="B72" i="2" s="1"/>
  <c r="B73" i="2" s="1"/>
  <c r="B75" i="2" s="1"/>
  <c r="B76" i="2" s="1"/>
  <c r="B77" i="2" s="1"/>
  <c r="B78" i="2" s="1"/>
  <c r="B79" i="2" s="1"/>
  <c r="B83" i="2" s="1"/>
  <c r="B84" i="2" s="1"/>
  <c r="B85" i="2" s="1"/>
  <c r="B86" i="2" s="1"/>
  <c r="B87" i="2" s="1"/>
  <c r="B88" i="2" s="1"/>
  <c r="B89" i="2" s="1"/>
  <c r="B90" i="2" s="1"/>
  <c r="B91" i="2" s="1"/>
  <c r="B92" i="2" s="1"/>
  <c r="B93" i="2" s="1"/>
  <c r="B94" i="2" s="1"/>
  <c r="B95" i="2" s="1"/>
  <c r="B96" i="2" s="1"/>
  <c r="B97" i="2" s="1"/>
  <c r="B98" i="2" s="1"/>
  <c r="B99" i="2" s="1"/>
  <c r="B100"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5" i="2" s="1"/>
  <c r="B166" i="2" s="1"/>
  <c r="B167" i="2" s="1"/>
  <c r="B168" i="2" s="1"/>
  <c r="B169" i="2" s="1"/>
  <c r="B170" i="2" s="1"/>
  <c r="B171" i="2" s="1"/>
  <c r="B172" i="2" s="1"/>
  <c r="B173" i="2" s="1"/>
  <c r="B174" i="2" s="1"/>
  <c r="B175" i="2" s="1"/>
  <c r="B176"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l="1"/>
  <c r="B235" i="2" s="1"/>
  <c r="B237" i="2" l="1"/>
  <c r="B238" i="2" s="1"/>
  <c r="B242" i="2" s="1"/>
  <c r="B243" i="2" s="1"/>
  <c r="B244" i="2" s="1"/>
  <c r="R284" i="2"/>
  <c r="B245" i="2" l="1"/>
  <c r="B247" i="2" s="1"/>
  <c r="B248" i="2" s="1"/>
  <c r="B249" i="2" s="1"/>
  <c r="B250" i="2" l="1"/>
  <c r="B254" i="2" s="1"/>
  <c r="B256" i="2" s="1"/>
  <c r="B257" i="2" s="1"/>
  <c r="B258" i="2" s="1"/>
  <c r="B259" i="2" s="1"/>
  <c r="B260" i="2" s="1"/>
  <c r="B261" i="2" s="1"/>
  <c r="B262" i="2" s="1"/>
  <c r="B263" i="2" s="1"/>
  <c r="B264" i="2" s="1"/>
  <c r="B265" i="2" s="1"/>
  <c r="B266" i="2" s="1"/>
  <c r="B268" i="2" s="1"/>
  <c r="B269" i="2" s="1"/>
  <c r="B271" i="2" s="1"/>
  <c r="B274" i="2" s="1"/>
  <c r="B275" i="2" s="1"/>
  <c r="B276" i="2" s="1"/>
  <c r="B277" i="2" s="1"/>
  <c r="B281" i="2" s="1"/>
</calcChain>
</file>

<file path=xl/comments1.xml><?xml version="1.0" encoding="utf-8"?>
<comments xmlns="http://schemas.openxmlformats.org/spreadsheetml/2006/main">
  <authors>
    <author>Daniela Ionela Cirlig</author>
  </authors>
  <commentList>
    <comment ref="E124"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<sst xmlns="http://schemas.openxmlformats.org/spreadsheetml/2006/main" count="2538" uniqueCount="1413">
  <si>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</si>
  <si>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</si>
  <si>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</si>
  <si>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</si>
  <si>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</si>
  <si>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</si>
  <si>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</si>
  <si>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</si>
  <si>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</si>
  <si>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</si>
  <si>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</si>
  <si>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</si>
  <si>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</si>
  <si>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</si>
  <si>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</si>
  <si>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</si>
  <si>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</si>
  <si>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</si>
  <si>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</si>
  <si>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</si>
  <si>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</si>
  <si>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</si>
  <si>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</si>
  <si>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</si>
  <si>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</si>
  <si>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</si>
  <si>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</si>
  <si>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</si>
  <si>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</si>
  <si>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</si>
  <si>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</si>
  <si>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</si>
  <si>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</si>
  <si>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</si>
  <si>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</si>
  <si>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</si>
  <si>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</si>
  <si>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</si>
  <si>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</si>
  <si>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</si>
  <si>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</si>
  <si>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</si>
  <si>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</si>
  <si>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</si>
  <si>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</si>
  <si>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</si>
  <si>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</si>
  <si>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</si>
  <si>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</si>
  <si>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</si>
  <si>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</si>
  <si>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</si>
  <si>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</si>
  <si>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</si>
  <si>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</si>
  <si>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</si>
  <si>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</si>
  <si>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</si>
  <si>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</si>
  <si>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</si>
  <si>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</si>
  <si>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</si>
  <si>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</si>
  <si>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</si>
  <si>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</si>
  <si>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</si>
  <si>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</si>
  <si>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</si>
  <si>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</si>
  <si>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</si>
  <si>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</si>
  <si>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</si>
  <si>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</si>
  <si>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</si>
  <si>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</si>
  <si>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</si>
  <si>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</si>
  <si>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</si>
  <si>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</si>
  <si>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</si>
  <si>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</si>
  <si>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</si>
  <si>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</si>
  <si>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</si>
  <si>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</si>
  <si>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</si>
  <si>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</si>
  <si>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</si>
  <si>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</si>
  <si>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</si>
  <si>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</si>
  <si>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</si>
  <si>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</si>
  <si>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</si>
  <si>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</si>
  <si>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</si>
  <si>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</si>
  <si>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</si>
  <si>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</si>
  <si>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</si>
  <si>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</si>
  <si>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</si>
  <si>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</si>
  <si>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</si>
  <si>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</si>
  <si>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</si>
  <si>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</si>
  <si>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</si>
  <si>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</si>
  <si>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</si>
  <si>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</si>
  <si>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</si>
  <si>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</si>
  <si>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</si>
  <si>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</si>
  <si>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</si>
  <si>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</si>
  <si>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</si>
  <si>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</si>
  <si>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</si>
  <si>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</si>
  <si>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</si>
  <si>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</si>
  <si>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</si>
  <si>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</si>
  <si>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</si>
  <si>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</si>
  <si>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</si>
  <si>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</si>
  <si>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</si>
  <si>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</si>
  <si>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</si>
  <si>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</si>
  <si>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</si>
  <si>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</si>
  <si>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</si>
  <si>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</si>
  <si>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</si>
  <si>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</si>
  <si>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</si>
  <si>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</si>
  <si>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</si>
  <si>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</si>
  <si>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</si>
  <si>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</si>
  <si>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</si>
  <si>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</si>
  <si>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</si>
  <si>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</si>
  <si>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</si>
  <si>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</si>
  <si>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</si>
  <si>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</si>
  <si>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</si>
  <si>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</si>
  <si>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</si>
  <si>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</si>
  <si>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</si>
  <si>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</si>
  <si>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</si>
  <si>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</si>
  <si>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</si>
  <si>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</si>
  <si>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</si>
  <si>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</si>
  <si>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</si>
  <si>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</si>
  <si>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</si>
  <si>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</si>
  <si>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</si>
  <si>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</si>
  <si>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</si>
  <si>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</si>
  <si>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</si>
  <si>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</si>
  <si>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</si>
  <si>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</si>
  <si>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</si>
  <si>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</si>
  <si>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</si>
  <si>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</si>
  <si>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</si>
  <si>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</si>
  <si>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</si>
  <si>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</si>
  <si>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</si>
  <si>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</si>
  <si>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</si>
  <si>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</si>
  <si>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</si>
  <si>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</si>
  <si>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</si>
  <si>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</si>
  <si>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</si>
  <si>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</si>
  <si>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</si>
  <si>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</si>
  <si>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</si>
  <si>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</si>
  <si>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</si>
  <si>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</si>
  <si>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</si>
  <si>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</si>
  <si>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</si>
  <si>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</si>
  <si>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</si>
  <si>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</si>
  <si>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</si>
  <si>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</si>
  <si>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</si>
  <si>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</si>
  <si>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</si>
  <si>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</si>
  <si>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</si>
  <si>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</si>
  <si>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</si>
  <si>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</si>
  <si>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</si>
  <si>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</si>
  <si>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</si>
  <si>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</si>
  <si>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</si>
  <si>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</si>
  <si>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</si>
  <si>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</si>
  <si>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</si>
  <si>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</si>
  <si>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</si>
  <si>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</si>
  <si>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</si>
  <si>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</si>
  <si>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</si>
  <si>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</si>
  <si>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</si>
  <si>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</si>
  <si>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</si>
  <si>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</si>
  <si>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</si>
  <si>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</si>
  <si>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</si>
  <si>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</si>
  <si>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</si>
  <si>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</si>
  <si>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</si>
  <si>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</si>
  <si>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</si>
  <si>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</si>
  <si>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</si>
  <si>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</si>
  <si>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</si>
  <si>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</si>
  <si>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</si>
  <si>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</si>
  <si>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</si>
  <si>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</si>
  <si>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</si>
  <si>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</si>
  <si>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</si>
  <si>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</si>
  <si>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</si>
  <si>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</si>
  <si>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</si>
  <si>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</si>
  <si>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</si>
  <si>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</si>
  <si>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</si>
  <si>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</si>
  <si>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</si>
  <si>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</si>
  <si>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</si>
  <si>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</si>
  <si>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</si>
  <si>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</si>
  <si>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</si>
  <si>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</si>
  <si>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</si>
  <si>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</si>
  <si>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</si>
  <si>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</si>
  <si>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</si>
  <si>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</si>
  <si>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</si>
  <si>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</si>
  <si>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</si>
  <si>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</si>
  <si>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</si>
  <si>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</si>
  <si>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</si>
  <si>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</si>
  <si>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</si>
  <si>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</si>
  <si>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</si>
  <si>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</si>
  <si>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</si>
  <si>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</si>
  <si>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</si>
  <si>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</si>
  <si>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</si>
  <si>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</si>
  <si>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</si>
  <si>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</si>
  <si>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</si>
  <si>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</si>
  <si>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</si>
  <si>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</si>
  <si>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</si>
  <si>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</si>
  <si>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</si>
  <si>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</si>
  <si>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</si>
  <si>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</si>
  <si>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</si>
  <si>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</si>
  <si>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</si>
  <si>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</si>
  <si>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</si>
  <si>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</si>
  <si>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</si>
  <si>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</si>
  <si>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</si>
  <si>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</si>
  <si>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</si>
  <si>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</si>
  <si>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</si>
  <si>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</si>
  <si>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</si>
  <si>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</si>
  <si>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</si>
  <si>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</si>
  <si>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</si>
  <si>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</si>
  <si>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</si>
  <si>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</si>
  <si>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</si>
  <si>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</si>
  <si>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</si>
  <si>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</si>
  <si>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</si>
  <si>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</si>
  <si>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</si>
  <si>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</si>
  <si>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</si>
  <si>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</si>
  <si>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</si>
  <si>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</si>
  <si>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</si>
  <si>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</si>
  <si>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</si>
  <si>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</si>
  <si>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</si>
  <si>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</si>
  <si>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</si>
  <si>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</si>
  <si>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</si>
  <si>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</si>
  <si>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</si>
  <si>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</si>
  <si>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</si>
  <si>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</si>
  <si>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</si>
  <si>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</si>
  <si>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</si>
  <si>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</si>
  <si>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</si>
  <si>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</si>
  <si>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</si>
  <si>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</si>
  <si>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</si>
  <si>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</si>
  <si>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</si>
  <si>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</si>
  <si>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</si>
  <si>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public</t>
  </si>
  <si>
    <t>ONG</t>
  </si>
  <si>
    <t>privat</t>
  </si>
  <si>
    <t>in implementare</t>
  </si>
  <si>
    <t>NA</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</si>
  <si>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</si>
  <si>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</si>
  <si>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</si>
  <si>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</si>
  <si>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</si>
  <si>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</si>
  <si>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</si>
  <si>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</si>
  <si>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</si>
  <si>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</si>
  <si>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</si>
  <si>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</si>
  <si>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</si>
  <si>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</si>
  <si>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</si>
  <si>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</si>
  <si>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</si>
  <si>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</si>
  <si>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</si>
  <si>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</si>
  <si>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</si>
  <si>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</si>
  <si>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</si>
  <si>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</si>
  <si>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</si>
  <si>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</si>
  <si>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</si>
  <si>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</si>
  <si>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</si>
  <si>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</si>
  <si>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</si>
  <si>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</si>
  <si>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</si>
  <si>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</si>
  <si>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</si>
  <si>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</si>
  <si>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</si>
  <si>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</si>
  <si>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</si>
  <si>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</si>
  <si>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</si>
  <si>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</si>
  <si>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</si>
  <si>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</si>
  <si>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</si>
  <si>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</si>
  <si>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</si>
  <si>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</si>
  <si>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</si>
  <si>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</si>
  <si>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</si>
  <si>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</si>
  <si>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</si>
  <si>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</si>
  <si>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</si>
  <si>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</si>
  <si>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</si>
  <si>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</si>
  <si>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</si>
  <si>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</si>
  <si>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</si>
  <si>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</si>
  <si>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</si>
  <si>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</si>
  <si>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</si>
  <si>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</si>
  <si>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</si>
  <si>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</si>
  <si>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</si>
  <si>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</si>
  <si>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</si>
  <si>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</si>
  <si>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</si>
  <si>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</si>
  <si>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</si>
  <si>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</si>
  <si>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</si>
  <si>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</si>
  <si>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</si>
  <si>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</si>
  <si>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</si>
  <si>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</si>
  <si>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</si>
  <si>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</si>
  <si>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</si>
  <si>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</si>
  <si>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</si>
  <si>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</si>
  <si>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</si>
  <si>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</si>
  <si>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</si>
  <si>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</si>
  <si>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</si>
  <si>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</si>
  <si>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</si>
  <si>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</si>
  <si>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</si>
  <si>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</si>
  <si>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</si>
  <si>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</si>
  <si>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</si>
  <si>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</si>
  <si>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</si>
  <si>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</si>
  <si>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</si>
  <si>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</si>
  <si>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</si>
  <si>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</si>
  <si>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</si>
  <si>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</si>
  <si>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</si>
  <si>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</si>
  <si>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</si>
  <si>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</si>
  <si>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</si>
  <si>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</si>
  <si>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</si>
  <si>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</si>
  <si>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</si>
  <si>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</si>
  <si>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</si>
  <si>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</si>
  <si>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</si>
  <si>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</si>
  <si>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</si>
  <si>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</si>
  <si>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</si>
  <si>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</si>
  <si>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</si>
  <si>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</si>
  <si>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</si>
  <si>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</si>
  <si>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</si>
  <si>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</si>
  <si>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</si>
  <si>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</si>
  <si>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</si>
  <si>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</si>
  <si>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</si>
  <si>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</si>
  <si>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</si>
  <si>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</si>
  <si>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</si>
  <si>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</si>
  <si>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</si>
  <si>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</si>
  <si>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</si>
  <si>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</si>
  <si>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</si>
  <si>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</si>
  <si>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</si>
  <si>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</si>
  <si>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</si>
  <si>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</si>
  <si>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</si>
  <si>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</si>
  <si>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</si>
  <si>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</si>
  <si>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</si>
  <si>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</si>
  <si>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</si>
  <si>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</si>
  <si>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</si>
  <si>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</si>
  <si>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</si>
  <si>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</si>
  <si>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</si>
  <si>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</si>
  <si>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</si>
  <si>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</si>
  <si>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</si>
  <si>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</si>
  <si>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</si>
  <si>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</si>
  <si>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</si>
  <si>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</si>
  <si>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</si>
  <si>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</si>
  <si>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</si>
  <si>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</si>
  <si>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</si>
  <si>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</si>
  <si>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</si>
  <si>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</si>
  <si>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</si>
  <si>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</si>
  <si>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</si>
  <si>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</si>
  <si>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</si>
  <si>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</si>
  <si>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</si>
  <si>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</si>
  <si>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</si>
  <si>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</si>
  <si>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</si>
  <si>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</si>
  <si>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</si>
  <si>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</si>
  <si>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</si>
  <si>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</si>
  <si>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</si>
  <si>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</si>
  <si>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</si>
  <si>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</si>
  <si>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</si>
  <si>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</si>
  <si>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</si>
  <si>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</si>
  <si>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</si>
  <si>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</si>
  <si>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</si>
  <si>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</si>
  <si>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</si>
  <si>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</si>
  <si>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</si>
  <si>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</si>
  <si>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</si>
  <si>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</si>
  <si>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</si>
  <si>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</si>
  <si>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</si>
  <si>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</si>
  <si>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</si>
  <si>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 1/31.10.2017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</si>
  <si>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</si>
  <si>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</si>
  <si>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</si>
  <si>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</si>
  <si>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</si>
  <si>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</si>
  <si>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</si>
  <si>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</si>
  <si>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</si>
  <si>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</si>
  <si>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</si>
  <si>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</si>
  <si>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</si>
  <si>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</si>
  <si>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</si>
  <si>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</si>
  <si>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</si>
  <si>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</si>
  <si>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</si>
  <si>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</si>
  <si>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</si>
  <si>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</si>
  <si>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</si>
  <si>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</si>
  <si>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</si>
  <si>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</si>
  <si>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</si>
  <si>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</si>
  <si>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</si>
  <si>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</si>
  <si>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</si>
  <si>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</si>
  <si>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</si>
  <si>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</si>
  <si>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</si>
  <si>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</si>
  <si>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</si>
  <si>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</si>
  <si>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</si>
  <si>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</si>
  <si>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</si>
  <si>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</si>
  <si>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</si>
  <si>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</si>
  <si>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</si>
  <si>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</si>
  <si>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</si>
  <si>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</si>
  <si>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</si>
  <si>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</si>
  <si>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</si>
  <si>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</si>
  <si>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</si>
  <si>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</si>
  <si>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</si>
  <si>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</si>
  <si>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</si>
  <si>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</si>
  <si>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</si>
  <si>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</si>
  <si>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</si>
  <si>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</si>
  <si>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</si>
  <si>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</si>
  <si>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</si>
  <si>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</si>
  <si>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</si>
  <si>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</si>
  <si>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</si>
  <si>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</si>
  <si>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</si>
  <si>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</si>
  <si>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</si>
  <si>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</si>
  <si>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</si>
  <si>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</si>
  <si>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</si>
  <si>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</si>
  <si>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</si>
  <si>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</si>
  <si>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</si>
  <si>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</si>
  <si>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</si>
  <si>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</si>
  <si>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</si>
  <si>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</si>
  <si>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</si>
  <si>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</si>
  <si>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</si>
  <si>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</si>
  <si>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</si>
  <si>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</si>
  <si>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</si>
  <si>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</si>
  <si>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</si>
  <si>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</si>
  <si>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</si>
  <si>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</si>
  <si>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</si>
  <si>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</si>
  <si>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</si>
  <si>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</si>
  <si>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</si>
  <si>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</si>
  <si>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</si>
  <si>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</si>
  <si>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</si>
  <si>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</si>
  <si>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</si>
  <si>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</si>
  <si>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</si>
  <si>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</si>
  <si>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</si>
  <si>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</si>
  <si>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</si>
  <si>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</si>
  <si>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</si>
  <si>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</si>
  <si>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</si>
  <si>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</si>
  <si>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</si>
  <si>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</si>
  <si>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</si>
  <si>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</si>
  <si>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</si>
  <si>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</si>
  <si>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</si>
  <si>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</si>
  <si>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</si>
  <si>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</si>
  <si>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</si>
  <si>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</si>
  <si>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</si>
  <si>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</si>
  <si>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</si>
  <si>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</si>
  <si>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</si>
  <si>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</si>
  <si>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</si>
  <si>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28,02,2019</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</si>
  <si>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</si>
  <si>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</si>
  <si>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</si>
  <si>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</si>
  <si>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</si>
  <si>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</si>
  <si>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</si>
  <si>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</si>
  <si>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</si>
  <si>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</si>
  <si>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</si>
  <si>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</si>
  <si>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</si>
  <si>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</si>
  <si>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</si>
  <si>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</si>
  <si>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</si>
  <si>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</si>
  <si>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</si>
  <si>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</si>
  <si>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</si>
  <si>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</si>
  <si>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</si>
  <si>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</si>
  <si>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</si>
  <si>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</si>
  <si>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</si>
  <si>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</si>
  <si>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</si>
  <si>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</si>
  <si>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</si>
  <si>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</si>
  <si>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</si>
  <si>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</si>
  <si>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</si>
  <si>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</si>
  <si>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</si>
  <si>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</si>
  <si>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</si>
  <si>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</si>
  <si>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</si>
  <si>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</si>
  <si>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</si>
  <si>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</si>
  <si>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</si>
  <si>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</si>
  <si>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</si>
  <si>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</si>
  <si>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</si>
  <si>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</si>
  <si>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</si>
  <si>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</si>
  <si>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</si>
  <si>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</si>
  <si>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</si>
  <si>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</si>
  <si>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</si>
  <si>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</si>
  <si>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</si>
  <si>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</si>
  <si>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</si>
  <si>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</si>
  <si>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</si>
  <si>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</si>
  <si>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</si>
  <si>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</si>
  <si>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</si>
  <si>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</si>
  <si>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</si>
  <si>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</si>
  <si>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</si>
  <si>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</si>
  <si>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</si>
  <si>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</si>
  <si>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</si>
  <si>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</si>
  <si>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</si>
  <si>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</si>
  <si>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</si>
  <si>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</si>
  <si>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</si>
  <si>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</si>
  <si>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</si>
  <si>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</si>
  <si>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</si>
  <si>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</si>
  <si>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</si>
  <si>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</si>
  <si>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</si>
  <si>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</si>
  <si>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</si>
  <si>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</si>
  <si>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</si>
  <si>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</si>
  <si>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</si>
  <si>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</si>
  <si>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</si>
  <si>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</si>
  <si>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</si>
  <si>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</si>
  <si>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</si>
  <si>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</si>
  <si>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</si>
  <si>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</si>
  <si>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</si>
  <si>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</si>
  <si>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</si>
  <si>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</si>
  <si>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</si>
  <si>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</si>
  <si>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</si>
  <si>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</si>
  <si>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</si>
  <si>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</si>
  <si>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</si>
  <si>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</si>
  <si>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</si>
  <si>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</si>
  <si>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</si>
  <si>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</si>
  <si>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</si>
  <si>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</si>
  <si>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</si>
  <si>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</si>
  <si>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</si>
  <si>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</si>
  <si>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</si>
  <si>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</si>
  <si>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</si>
  <si>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</si>
  <si>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</si>
  <si>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</si>
  <si>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</si>
  <si>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</si>
  <si>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</si>
  <si>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</si>
  <si>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</si>
  <si>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</si>
  <si>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</si>
  <si>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</si>
  <si>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</si>
  <si>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</si>
  <si>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</si>
  <si>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</si>
  <si>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</si>
  <si>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</si>
  <si>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</si>
  <si>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</si>
  <si>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</si>
  <si>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</si>
  <si>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</si>
  <si>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</si>
  <si>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</si>
  <si>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</si>
  <si>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</si>
  <si>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</si>
  <si>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</si>
  <si>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</si>
  <si>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</si>
  <si>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</si>
  <si>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</si>
  <si>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</si>
  <si>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</si>
  <si>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</si>
  <si>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</si>
  <si>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</si>
  <si>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</si>
  <si>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</si>
  <si>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</si>
  <si>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</si>
  <si>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</si>
  <si>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</si>
  <si>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</si>
  <si>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</si>
  <si>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</si>
  <si>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</si>
  <si>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</si>
  <si>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</si>
  <si>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</si>
  <si>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</si>
  <si>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</si>
  <si>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</si>
  <si>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</si>
  <si>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</si>
  <si>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</si>
  <si>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</si>
  <si>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</si>
  <si>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</si>
  <si>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</si>
  <si>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</si>
  <si>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</si>
  <si>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</si>
  <si>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</si>
  <si>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</si>
  <si>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</si>
  <si>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</si>
  <si>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</si>
  <si>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</si>
  <si>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</si>
  <si>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</si>
  <si>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</si>
  <si>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</si>
  <si>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</si>
  <si>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</si>
  <si>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</si>
  <si>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</si>
  <si>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</si>
  <si>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</si>
  <si>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</si>
  <si>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</si>
  <si>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</si>
  <si>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</si>
  <si>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</si>
  <si>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</si>
  <si>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</si>
  <si>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</si>
  <si>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</si>
  <si>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</si>
  <si>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</si>
  <si>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</si>
  <si>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</si>
  <si>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</si>
  <si>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</si>
  <si>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</si>
  <si>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</si>
  <si>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</si>
  <si>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</si>
  <si>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</si>
  <si>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</si>
  <si>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</si>
  <si>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</si>
  <si>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</si>
  <si>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</si>
  <si>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</si>
  <si>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</si>
  <si>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</si>
  <si>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</si>
  <si>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</si>
  <si>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</si>
  <si>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</si>
  <si>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</si>
  <si>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</si>
  <si>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</si>
  <si>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</si>
  <si>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</si>
  <si>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</si>
  <si>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</si>
  <si>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</si>
  <si>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</si>
  <si>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</si>
  <si>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</si>
  <si>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</si>
  <si>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</si>
  <si>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</si>
  <si>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</si>
  <si>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</si>
  <si>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</si>
  <si>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</si>
  <si>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</si>
  <si>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</si>
  <si>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</si>
  <si>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</si>
  <si>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</si>
  <si>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</si>
  <si>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</si>
  <si>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</si>
  <si>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</si>
  <si>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</si>
  <si>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</si>
  <si>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</si>
  <si>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</si>
  <si>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</si>
  <si>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</si>
  <si>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</si>
  <si>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</si>
  <si>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</si>
  <si>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</si>
  <si>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</si>
  <si>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</si>
  <si>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</si>
  <si>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</si>
  <si>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</si>
  <si>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</si>
  <si>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</si>
  <si>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</si>
  <si>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</si>
  <si>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</si>
  <si>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</si>
  <si>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</si>
  <si>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</si>
  <si>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</si>
  <si>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</si>
  <si>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</si>
  <si>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</si>
  <si>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</si>
  <si>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</si>
  <si>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</si>
  <si>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</si>
  <si>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</si>
  <si>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</si>
  <si>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</si>
  <si>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</si>
  <si>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</si>
  <si>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</si>
  <si>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</si>
  <si>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</si>
  <si>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</si>
  <si>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</si>
  <si>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</si>
  <si>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</si>
  <si>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</si>
  <si>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</si>
  <si>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</si>
  <si>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</si>
  <si>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</si>
  <si>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</si>
  <si>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</si>
  <si>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</si>
  <si>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</si>
  <si>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</si>
  <si>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</si>
  <si>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</si>
  <si>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</si>
  <si>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</si>
  <si>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</si>
  <si>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</si>
  <si>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</si>
  <si>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</si>
  <si>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</si>
  <si>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</si>
  <si>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</si>
  <si>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</si>
  <si>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</si>
  <si>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</si>
  <si>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</si>
  <si>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</si>
  <si>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</si>
  <si>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</si>
  <si>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</si>
  <si>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</si>
  <si>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</si>
  <si>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</si>
  <si>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</si>
  <si>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</si>
  <si>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</si>
  <si>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</si>
  <si>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</si>
  <si>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</si>
  <si>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</si>
  <si>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</si>
  <si>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</si>
  <si>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</si>
  <si>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</si>
  <si>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</si>
  <si>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</si>
  <si>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</si>
  <si>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</si>
  <si>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</si>
  <si>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</si>
  <si>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</si>
  <si>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</si>
  <si>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31.10.2019</t>
  </si>
  <si>
    <t>Total OS 6.4</t>
  </si>
  <si>
    <t>Creșterea eficienței energetice operaționale la SC AMBRO SA Suceava prin implementarea unei instalații de cogenerare de înaltă eficiență</t>
  </si>
  <si>
    <t>194/31.07.2018</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</si>
  <si>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</si>
  <si>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</si>
  <si>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</si>
  <si>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</si>
  <si>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</si>
  <si>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</si>
  <si>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</si>
  <si>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</si>
  <si>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</si>
  <si>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</si>
  <si>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</si>
  <si>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</si>
  <si>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</si>
  <si>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</si>
  <si>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</si>
  <si>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</si>
  <si>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</si>
  <si>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</si>
  <si>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</si>
  <si>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r>
      <t xml:space="preserve">Constructia autostrazii </t>
    </r>
    <r>
      <rPr>
        <b/>
        <sz val="10"/>
        <rFont val="Calibri"/>
        <family val="2"/>
        <scheme val="minor"/>
      </rPr>
      <t>Timisoara Lugoj si a variantei de ocolire Timisoara la standard de autostrada</t>
    </r>
  </si>
  <si>
    <r>
      <t xml:space="preserve">Constructia autostrazii Lugoj – Deva lot 2, lot 3 si lot 4 (sectorul </t>
    </r>
    <r>
      <rPr>
        <b/>
        <sz val="10"/>
        <rFont val="Calibri"/>
        <family val="2"/>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</si>
  <si>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scheme val="minor"/>
      </rPr>
      <t>Sighișoara – Coşlariu – FAZA II</t>
    </r>
  </si>
  <si>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</si>
  <si>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r>
      <t>Reabilitarea liniei de cale ferată Braşov – Simeria, componentă a coridorului Pan – European IV, pentru a asigura circulaţia trenurilor cu o viteză de 160 km/h, tronsonul</t>
    </r>
    <r>
      <rPr>
        <b/>
        <sz val="10"/>
        <color theme="1"/>
        <rFont val="Calibri"/>
        <family val="2"/>
        <scheme val="minor"/>
      </rPr>
      <t xml:space="preserve"> Simeria – Coşlariu – FAZA II</t>
    </r>
  </si>
  <si>
    <r>
      <rPr>
        <b/>
        <sz val="10"/>
        <rFont val="Calibri"/>
        <family val="2"/>
        <scheme val="minor"/>
      </rPr>
      <t>Magistrala 4. Racordul 2. Sectiunea Parc Bazilescu (PS Zarea) - Straulesti _ Faza II</t>
    </r>
  </si>
  <si>
    <r>
      <rPr>
        <b/>
        <sz val="10"/>
        <rFont val="Calibri"/>
        <family val="2"/>
        <scheme val="minor"/>
      </rPr>
      <t>Magistrala 5. SectiuneaRaul Doamnei-Eroilor (psOpera) inclusiv Valea IalomiteiFaza II</t>
    </r>
  </si>
  <si>
    <r>
      <rPr>
        <b/>
        <sz val="10"/>
        <rFont val="Calibri"/>
        <family val="2"/>
        <scheme val="minor"/>
      </rPr>
      <t>Pasaj suprateran peste drumul de centură al municipiului Oradea în zona străzii Ciheiului, municipiul Oradea, județul Bihor- Faza II</t>
    </r>
  </si>
  <si>
    <r>
      <t xml:space="preserve">Reabilitare DN 6, </t>
    </r>
    <r>
      <rPr>
        <b/>
        <sz val="10"/>
        <rFont val="Calibri"/>
        <family val="2"/>
        <scheme val="minor"/>
      </rPr>
      <t>Alexandria - Craiova (faza II)</t>
    </r>
  </si>
  <si>
    <r>
      <t xml:space="preserve">Reabilitare DN56, </t>
    </r>
    <r>
      <rPr>
        <b/>
        <sz val="10"/>
        <rFont val="Calibri"/>
        <family val="2"/>
        <scheme val="minor"/>
      </rPr>
      <t xml:space="preserve">Craiova-Calafat, km 0+000 - km 84+020  – Faza II, 
</t>
    </r>
  </si>
  <si>
    <r>
      <t xml:space="preserve">Constructia </t>
    </r>
    <r>
      <rPr>
        <b/>
        <sz val="10"/>
        <rFont val="Calibri"/>
        <family val="2"/>
        <scheme val="minor"/>
      </rPr>
      <t>variantei de ocolire a Municipiului Brasov, Tronson I (DN1-DN11), II (DN11-DN13) and III (DN 13-DN 1) Faza II</t>
    </r>
  </si>
  <si>
    <r>
      <t>Reabilitare pod</t>
    </r>
    <r>
      <rPr>
        <b/>
        <sz val="10"/>
        <rFont val="Calibri"/>
        <family val="2"/>
        <scheme val="minor"/>
      </rPr>
      <t xml:space="preserve"> Giurgiu, peste Dunăre, pe DN5 km 64+884 – Faza II</t>
    </r>
  </si>
  <si>
    <r>
      <t xml:space="preserve">Reabilitare DN66, </t>
    </r>
    <r>
      <rPr>
        <b/>
        <sz val="10"/>
        <rFont val="Calibri"/>
        <family val="2"/>
        <scheme val="minor"/>
      </rPr>
      <t xml:space="preserve">Rovinari-Petrosani, km 48+900 - km 126+000  – Faza II, </t>
    </r>
  </si>
  <si>
    <r>
      <rPr>
        <b/>
        <sz val="10"/>
        <rFont val="Calibri"/>
        <family val="2"/>
        <scheme val="minor"/>
      </rPr>
      <t>32/17.03.2017</t>
    </r>
    <r>
      <rPr>
        <b/>
        <sz val="10"/>
        <color rgb="FFFF0000"/>
        <rFont val="Calibri"/>
        <family val="2"/>
        <scheme val="minor"/>
      </rPr>
      <t>/contract finalizat</t>
    </r>
  </si>
  <si>
    <r>
      <t xml:space="preserve">Lucrări de reabilitare </t>
    </r>
    <r>
      <rPr>
        <b/>
        <sz val="10"/>
        <rFont val="Calibri"/>
        <family val="2"/>
        <scheme val="minor"/>
      </rPr>
      <t xml:space="preserve">poduri, podețe și tuneluri de cale ferată –
Sucursala Regională de Căi Ferate București – Faza 2
</t>
    </r>
  </si>
  <si>
    <r>
      <t>Fazarea Proiectului  Sistem integrat de management al deșeurilor în județul</t>
    </r>
    <r>
      <rPr>
        <b/>
        <sz val="10"/>
        <rFont val="Calibri"/>
        <family val="2"/>
        <scheme val="minor"/>
      </rPr>
      <t xml:space="preserve"> Maramures</t>
    </r>
  </si>
  <si>
    <r>
      <t>Fazarea Proiectului  Sistem integrat de management al deșeurilor în județul</t>
    </r>
    <r>
      <rPr>
        <b/>
        <sz val="10"/>
        <rFont val="Calibri"/>
        <family val="2"/>
        <scheme val="minor"/>
      </rPr>
      <t xml:space="preserve"> Caras-Severin</t>
    </r>
  </si>
  <si>
    <r>
      <t>Fazarea Proiectului  Sistem integrat de management integrat al deșeurilor în județul</t>
    </r>
    <r>
      <rPr>
        <b/>
        <sz val="10"/>
        <rFont val="Calibri"/>
        <family val="2"/>
        <scheme val="minor"/>
      </rPr>
      <t xml:space="preserve"> Iasi</t>
    </r>
  </si>
  <si>
    <r>
      <t>Fazarea Proiectului  Sistem integrat de management al deșeurilor în județul</t>
    </r>
    <r>
      <rPr>
        <b/>
        <sz val="10"/>
        <rFont val="Calibri"/>
        <family val="2"/>
        <scheme val="minor"/>
      </rPr>
      <t xml:space="preserve"> Mehedinti</t>
    </r>
  </si>
  <si>
    <r>
      <t>Fazarea Proiectului  Sistem integrat de management al deșeurilor în județul</t>
    </r>
    <r>
      <rPr>
        <b/>
        <sz val="10"/>
        <rFont val="Calibri"/>
        <family val="2"/>
        <scheme val="minor"/>
      </rPr>
      <t xml:space="preserve"> Constanta</t>
    </r>
  </si>
  <si>
    <r>
      <t>Fazarea Proiectului  Sistem integrat de management al deșeurilor în județul</t>
    </r>
    <r>
      <rPr>
        <b/>
        <sz val="10"/>
        <rFont val="Calibri"/>
        <family val="2"/>
        <scheme val="minor"/>
      </rPr>
      <t xml:space="preserve"> Cluj</t>
    </r>
  </si>
  <si>
    <r>
      <t>Fazarea Proiectului  Sistem integrat de management al deșeurilor în județul</t>
    </r>
    <r>
      <rPr>
        <b/>
        <sz val="10"/>
        <rFont val="Calibri"/>
        <family val="2"/>
        <scheme val="minor"/>
      </rPr>
      <t xml:space="preserve"> Vaslui</t>
    </r>
  </si>
  <si>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</si>
  <si>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r>
      <t xml:space="preserve">Sprijin pentru pregătirea aplicației de finanțare și a documentațiilor de atribuire pentru proiectul regional de dezvoltare a infrastructurii de apă și apă uzată aria de operare a SC RAJA SA , </t>
    </r>
    <r>
      <rPr>
        <b/>
        <sz val="10"/>
        <rFont val="Calibri"/>
        <family val="2"/>
        <scheme val="minor"/>
      </rPr>
      <t>CONSTANȚA în perioada 2014 - 2020</t>
    </r>
  </si>
  <si>
    <r>
      <t>Fazarea Proiectului Reabilitarea și modernizarea sistemului de alimentare cu apă și canalizare în regiunea</t>
    </r>
    <r>
      <rPr>
        <b/>
        <sz val="10"/>
        <rFont val="Calibri"/>
        <family val="2"/>
        <scheme val="minor"/>
      </rPr>
      <t xml:space="preserve"> Constanța-Ialomița</t>
    </r>
  </si>
  <si>
    <r>
      <t>Sprijin pentru pregatirea aplicatiei de finantare si a documentatiilor de atribuire pentru proiectul regional de dezvoltare a infrastructurii de apa si apa uzata din judetul</t>
    </r>
    <r>
      <rPr>
        <b/>
        <sz val="10"/>
        <rFont val="Calibri"/>
        <family val="2"/>
        <scheme val="minor"/>
      </rPr>
      <t xml:space="preserve"> Timis, în perioada 2014-2020 Restituit avizat de DJ 2.05.2017, asteptam beneficiar pt semnare contract</t>
    </r>
  </si>
  <si>
    <r>
      <t>Fazarea proiectului "Extinderea si modernizarea sistemelor de apa si apa uzata în judetul</t>
    </r>
    <r>
      <rPr>
        <b/>
        <sz val="10"/>
        <rFont val="Calibri"/>
        <family val="2"/>
        <scheme val="minor"/>
      </rPr>
      <t xml:space="preserve"> Covasna"</t>
    </r>
  </si>
  <si>
    <r>
      <t xml:space="preserve">Modernizarea infrastructurii de apa si apa uzata in judetul Hunedoara </t>
    </r>
    <r>
      <rPr>
        <b/>
        <sz val="10"/>
        <rFont val="Calibri"/>
        <family val="2"/>
        <scheme val="minor"/>
      </rPr>
      <t>(Valea Jiului)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</si>
  <si>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</si>
  <si>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</si>
  <si>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</si>
  <si>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</si>
  <si>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scheme val="minor"/>
      </rPr>
      <t>Brasov/Regiunea Centru, în perioada 2014 - 2020</t>
    </r>
  </si>
  <si>
    <r>
      <t xml:space="preserve">Fazarea Proiectului extinderea și reabilitarea infrastructurii de apă și apă uzată în județele </t>
    </r>
    <r>
      <rPr>
        <b/>
        <sz val="10"/>
        <rFont val="Calibri"/>
        <family val="2"/>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</si>
  <si>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</si>
  <si>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Prahova în perioada 2014-2020</t>
    </r>
  </si>
  <si>
    <r>
      <t xml:space="preserve">Competitiv cu depunere continua/20.02.2016 si </t>
    </r>
    <r>
      <rPr>
        <b/>
        <sz val="10"/>
        <color rgb="FFFF0000"/>
        <rFont val="Calibri"/>
        <family val="2"/>
        <scheme val="minor"/>
      </rPr>
      <t xml:space="preserve">relansat </t>
    </r>
    <r>
      <rPr>
        <b/>
        <sz val="10"/>
        <rFont val="Calibri"/>
        <family val="2"/>
        <scheme val="minor"/>
      </rPr>
      <t>in 28.08.2017/30.06.2018</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</si>
  <si>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scheme val="minor"/>
      </rPr>
      <t>Ostrovul Mare</t>
    </r>
  </si>
  <si>
    <r>
      <t xml:space="preserve">Realizarea managementului adecvat în scopul conservării biodiversității în aria naturală protejată ROSCI0357 </t>
    </r>
    <r>
      <rPr>
        <b/>
        <sz val="10"/>
        <rFont val="Calibri"/>
        <family val="2"/>
        <scheme val="minor"/>
      </rPr>
      <t>Porumbeni</t>
    </r>
  </si>
  <si>
    <r>
      <t>Realizarea managementului biodiversității în aria naturală protejată ROSCI0383</t>
    </r>
    <r>
      <rPr>
        <b/>
        <sz val="10"/>
        <rFont val="Calibri"/>
        <family val="2"/>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</si>
  <si>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scheme val="minor"/>
      </rPr>
      <t>Turda)</t>
    </r>
  </si>
  <si>
    <r>
      <rPr>
        <b/>
        <sz val="10"/>
        <rFont val="Calibri"/>
        <family val="2"/>
        <scheme val="minor"/>
      </rPr>
      <t>01/ 02.09.2016,</t>
    </r>
    <r>
      <rPr>
        <b/>
        <sz val="10"/>
        <color rgb="FFFF0000"/>
        <rFont val="Calibri"/>
        <family val="2"/>
        <scheme val="minor"/>
      </rPr>
      <t xml:space="preserve"> contract finalizat</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</si>
  <si>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Calibri"/>
        <family val="2"/>
        <scheme val="minor"/>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</si>
  <si>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</si>
  <si>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</si>
  <si>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</si>
  <si>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</si>
  <si>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</si>
  <si>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</si>
  <si>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</si>
  <si>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</si>
  <si>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</si>
  <si>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</si>
  <si>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</si>
  <si>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</si>
  <si>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</si>
  <si>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</si>
  <si>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</si>
  <si>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</si>
  <si>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</si>
  <si>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</si>
  <si>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</si>
  <si>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</si>
  <si>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</si>
  <si>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</si>
  <si>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</si>
  <si>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</si>
  <si>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</si>
  <si>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</si>
  <si>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</si>
  <si>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</si>
  <si>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</si>
  <si>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</si>
  <si>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</si>
  <si>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</si>
  <si>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</si>
  <si>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</si>
  <si>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</si>
  <si>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</si>
  <si>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</si>
  <si>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</si>
  <si>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</si>
  <si>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</si>
  <si>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</si>
  <si>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</si>
  <si>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</si>
  <si>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</si>
  <si>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</si>
  <si>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</si>
  <si>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</si>
  <si>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</si>
  <si>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</si>
  <si>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</si>
  <si>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</si>
  <si>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</si>
  <si>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</si>
  <si>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</si>
  <si>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</si>
  <si>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</si>
  <si>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</si>
  <si>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</si>
  <si>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</si>
  <si>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</si>
  <si>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</si>
  <si>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</si>
  <si>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</si>
  <si>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</si>
  <si>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</si>
  <si>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</si>
  <si>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</si>
  <si>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</si>
  <si>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</si>
  <si>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</si>
  <si>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</si>
  <si>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</si>
  <si>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</si>
  <si>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</si>
  <si>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</si>
  <si>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</si>
  <si>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</si>
  <si>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</si>
  <si>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</si>
  <si>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</si>
  <si>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</si>
  <si>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</si>
  <si>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</si>
  <si>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</si>
  <si>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</si>
  <si>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</si>
  <si>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</si>
  <si>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</si>
  <si>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</si>
  <si>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</si>
  <si>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</si>
  <si>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</si>
  <si>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</si>
  <si>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</si>
  <si>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</si>
  <si>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</si>
  <si>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</si>
  <si>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</si>
  <si>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</si>
  <si>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</si>
  <si>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</si>
  <si>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</si>
  <si>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</si>
  <si>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</si>
  <si>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</si>
  <si>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</si>
  <si>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</si>
  <si>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</si>
  <si>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</si>
  <si>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</si>
  <si>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</si>
  <si>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</si>
  <si>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</si>
  <si>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</si>
  <si>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</si>
  <si>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</si>
  <si>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</si>
  <si>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</si>
  <si>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</si>
  <si>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</si>
  <si>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</si>
  <si>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</si>
  <si>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</si>
  <si>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</si>
  <si>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</si>
  <si>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31.06.2019</t>
  </si>
  <si>
    <t>Regiune Centru</t>
  </si>
  <si>
    <t>19/05.10.2018</t>
  </si>
  <si>
    <t>20/05.10.2018</t>
  </si>
  <si>
    <t>act aditional nr. 1</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</si>
  <si>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</si>
  <si>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</si>
  <si>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</si>
  <si>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</si>
  <si>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</si>
  <si>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</si>
  <si>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</si>
  <si>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</si>
  <si>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</si>
  <si>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</si>
  <si>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</si>
  <si>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</si>
  <si>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</si>
  <si>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</si>
  <si>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</si>
  <si>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05.02.2019</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</si>
  <si>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</si>
  <si>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</si>
  <si>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</si>
  <si>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</si>
  <si>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</si>
  <si>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</si>
  <si>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</si>
  <si>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</si>
  <si>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</si>
  <si>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</si>
  <si>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</si>
  <si>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</si>
  <si>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</si>
  <si>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</si>
  <si>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REGIUNEA 6Nord-Vest</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</si>
  <si>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</si>
  <si>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</si>
  <si>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</si>
  <si>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</si>
  <si>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</si>
  <si>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</si>
  <si>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</si>
  <si>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</si>
  <si>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</si>
  <si>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</si>
  <si>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</si>
  <si>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</si>
  <si>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</si>
  <si>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</si>
  <si>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</si>
  <si>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</si>
  <si>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</si>
  <si>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</si>
  <si>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</si>
  <si>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</si>
  <si>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</si>
  <si>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</si>
  <si>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</si>
  <si>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</si>
  <si>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</si>
  <si>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</si>
  <si>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</si>
  <si>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</si>
  <si>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</si>
  <si>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</si>
  <si>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</si>
  <si>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</si>
  <si>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</si>
  <si>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</si>
  <si>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</si>
  <si>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</si>
  <si>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Obiectivul acţiunii este implementarea fluxului invers între România şi Bulgaria, în trei etape: 
1. Construirea la staţia de măsurare a gazelor Isaccea, a unei legături între SNT România şi gazoductul de transit care traversează teritoriul României spre Bulgaria, legătură echipată cu o Staţie de măsurare a gazelor cu posibilitatea măsurării fluxului invers;
 2. Modificarea instalaţiilor tehnice existente la staţia de măsurare a gazelor natural de la Negru Vodă, în scopul creării posibilităţii de măsurare a fluxului invers; 
3. Extinderea capacităţii staţiei de compresoare Siliştea, prin adăugarea unei noi unităţi de compresoare în vederea creşterii presiunii de la 12-15 bari (presiune de intrare), la 33-35 bari (presiune de ieşire). Acţiunea este menită să sporească siguranţa aprovizionării cu gaze a Ro şi BG în cazul unei disfuncţionalităţi. Transgaz a notificat CE asupra cauzelor şi motivelor care determină întreruperea implementării Acţiunii şi a transmis variante tehnice fezabile care să se înscrie în bugetul prevăzut în decizia de finanţare şi propune ca Decizia de finanţare să fie aplicată parţial, urmând ca Comisia să accepte la plată lucrările executate pentru Activitatea nr.2– Achiziţionarea de materiale şi echipamente şi implementarea lucrărilor la SMG – Negru Vodă, prin care s-a asigurat posibilitatea unui flux de gaze bidirecţional pe conducta care tranzitează România spre Bulgaria. CE acceptă argumentele transmise de Transgaz şi în consecinţă în data de 20.11.2014 s-a înaintat Cererea de plată a soldului către C</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</si>
  <si>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</si>
  <si>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</si>
  <si>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</si>
  <si>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</si>
  <si>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</si>
  <si>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</si>
  <si>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</si>
  <si>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</si>
  <si>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</si>
  <si>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cut-off- date  31.12.2018</t>
  </si>
  <si>
    <t>Concept modern integrat pentru managementul situațiilor de urgență - VIZIUNE 2020 - I</t>
  </si>
  <si>
    <t>Necompetitiv (cu depunere continuă, pe bază de liste de proiecte preidentificate)/19.04.2016/01.02.2018</t>
  </si>
  <si>
    <t>085, 089</t>
  </si>
  <si>
    <t>233/14.12.2018</t>
  </si>
  <si>
    <t>26.09.2017  CF semnat in 26 sept 2017)</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</si>
  <si>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</si>
  <si>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</si>
  <si>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</si>
  <si>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</si>
  <si>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</si>
  <si>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Axă prioritară/Prioritate de investiţii/Obiectiv specific/Priority Axis/Investment Priority/Specific Objective</t>
  </si>
  <si>
    <t>Titlu proiect/Project Title</t>
  </si>
  <si>
    <t>cod SMIS/SMIS Code</t>
  </si>
  <si>
    <t>Nume beneficiar/Beneficiary</t>
  </si>
  <si>
    <t>Rezumat proiect/Project Summary</t>
  </si>
  <si>
    <t>Data de începere a proiectului/Start date of the project</t>
  </si>
  <si>
    <t>Data de finalizare a proiectului/End date of the project</t>
  </si>
  <si>
    <t>Rata de cofinanțare UE/UE EU co-financing rate</t>
  </si>
  <si>
    <t>Regiune /Region</t>
  </si>
  <si>
    <t>Județ/County</t>
  </si>
  <si>
    <t>Tip beneficiar/Beneficiary Type</t>
  </si>
  <si>
    <t>Category of intervention</t>
  </si>
  <si>
    <t xml:space="preserve">Valoare totala eligibila/Total eligible value </t>
  </si>
  <si>
    <t>Valoarea eligibilă a proiectului (lei)/Eligible project value</t>
  </si>
  <si>
    <t>Cheltuieli neeligibile//Non-eligible expenditure</t>
  </si>
  <si>
    <t>Fonduri UE/EU Funds</t>
  </si>
  <si>
    <t>Contribuția națională/National Contribution</t>
  </si>
  <si>
    <t>Contributia proprie a beneficiarului/Contribution of the beneficiary</t>
  </si>
  <si>
    <t>Cheltuieli neeligibile/Non-eligible expenditures</t>
  </si>
  <si>
    <t>Valoarea veniturilor nete generate/Net Generated Income</t>
  </si>
  <si>
    <t>Total valoare proiect/Total Project Value</t>
  </si>
  <si>
    <t xml:space="preserve">Stadiu proiect 
(în implementare/ reziliat/ finalizat)//Project stage (in implementation/terminated/completed) </t>
  </si>
  <si>
    <t>Plăţi către beneficiari (lei)/Payments to the Beneficiaries</t>
  </si>
  <si>
    <t>Contribuția națională /National Contribution</t>
  </si>
  <si>
    <t>MINISTERUL FONDURILOR EUROPENE-ROMANIA</t>
  </si>
  <si>
    <t>DIRECȚIA GENERALĂ PROGRAME EUROPENE INFRASTRUCTURĂ MARE</t>
  </si>
  <si>
    <t>SITUAȚIE  PROIECTE CONTRACTATE - PROGRAMUL OPERATIONAL INFRASTRUCTURA MARE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</si>
</sst>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_-* #,##0\ _l_e_i_-;\-* #,##0\ _l_e_i_-;_-* &quot;-&quot;??\ _l_e_i_-;_-@_-"/>
    <numFmt numFmtId="166" formatCode="0.0000"/>
  </numFmts>
  <fonts count="36"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color rgb="FF444444"/>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FF000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4"/>
      <name val="Calibri"/>
      <family val="2"/>
      <scheme val="minor"/>
    </font>
    <font>
      <b/>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4" fillId="0" borderId="0"/>
    <xf numFmtId="0" fontId="24" fillId="0" borderId="0"/>
  </cellStyleXfs>
  <cellXfs count="290">
    <xf numFmtId="0" fontId="0" fillId="0" borderId="0" xfId="0"/>
    <xf numFmtId="0" fontId="2"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6" fillId="0" borderId="0" xfId="0" applyFont="1"/>
    <xf numFmtId="164" fontId="2" fillId="0" borderId="0" xfId="1" applyFont="1"/>
    <xf numFmtId="4" fontId="0" fillId="0" borderId="0" xfId="0" applyNumberFormat="1" applyFont="1"/>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5" fillId="0" borderId="0" xfId="0" applyNumberFormat="1" applyFont="1" applyBorder="1"/>
    <xf numFmtId="0" fontId="16" fillId="0" borderId="0" xfId="0" applyFont="1"/>
    <xf numFmtId="4" fontId="12" fillId="0" borderId="0" xfId="0" applyNumberFormat="1" applyFont="1" applyBorder="1"/>
    <xf numFmtId="4" fontId="16" fillId="0" borderId="0" xfId="0" applyNumberFormat="1" applyFont="1"/>
    <xf numFmtId="4" fontId="12" fillId="0" borderId="0" xfId="0" applyNumberFormat="1" applyFont="1"/>
    <xf numFmtId="164" fontId="17" fillId="0" borderId="0" xfId="1" applyFont="1"/>
    <xf numFmtId="4" fontId="5" fillId="0" borderId="0" xfId="0" applyNumberFormat="1" applyFont="1"/>
    <xf numFmtId="4" fontId="17" fillId="0" borderId="0" xfId="0" applyNumberFormat="1" applyFont="1" applyBorder="1"/>
    <xf numFmtId="4" fontId="11" fillId="0" borderId="0" xfId="0" applyNumberFormat="1" applyFont="1" applyBorder="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4" fontId="18" fillId="0" borderId="0" xfId="0" applyNumberFormat="1" applyFont="1"/>
    <xf numFmtId="0" fontId="19" fillId="2" borderId="1" xfId="0"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0" fillId="2" borderId="1" xfId="0" applyFont="1" applyFill="1" applyBorder="1" applyAlignment="1">
      <alignment horizontal="left" vertical="top" wrapText="1"/>
    </xf>
    <xf numFmtId="0" fontId="20" fillId="0" borderId="1" xfId="0" applyNumberFormat="1" applyFont="1" applyFill="1" applyBorder="1" applyAlignment="1">
      <alignment horizontal="left" vertical="top" wrapText="1"/>
    </xf>
    <xf numFmtId="164" fontId="19" fillId="5" borderId="1" xfId="1" applyFont="1" applyFill="1" applyBorder="1" applyAlignment="1">
      <alignment horizontal="left" vertical="top" wrapText="1"/>
    </xf>
    <xf numFmtId="0" fontId="19" fillId="6" borderId="1" xfId="0" applyFont="1" applyFill="1" applyBorder="1" applyAlignment="1">
      <alignment horizontal="left" vertical="top" wrapText="1"/>
    </xf>
    <xf numFmtId="0" fontId="19" fillId="4" borderId="1" xfId="0" applyFont="1" applyFill="1" applyBorder="1" applyAlignment="1">
      <alignment horizontal="left" vertical="top" wrapText="1"/>
    </xf>
    <xf numFmtId="164" fontId="0" fillId="0" borderId="0" xfId="0" applyNumberFormat="1" applyFont="1"/>
    <xf numFmtId="0" fontId="20" fillId="2" borderId="1" xfId="0" applyNumberFormat="1" applyFont="1" applyFill="1" applyBorder="1" applyAlignment="1">
      <alignment horizontal="left" vertical="top" wrapText="1"/>
    </xf>
    <xf numFmtId="164" fontId="2" fillId="0" borderId="0" xfId="0" applyNumberFormat="1" applyFont="1"/>
    <xf numFmtId="164" fontId="17" fillId="0" borderId="0" xfId="0" applyNumberFormat="1" applyFont="1" applyBorder="1"/>
    <xf numFmtId="164" fontId="11" fillId="0" borderId="0" xfId="0" applyNumberFormat="1" applyFont="1"/>
    <xf numFmtId="4" fontId="17" fillId="0" borderId="0" xfId="0" applyNumberFormat="1" applyFont="1"/>
    <xf numFmtId="4" fontId="5" fillId="0" borderId="0" xfId="7" applyNumberFormat="1" applyFont="1" applyFill="1" applyBorder="1" applyAlignment="1">
      <alignment horizontal="center" vertical="center" wrapText="1"/>
    </xf>
    <xf numFmtId="164" fontId="23" fillId="0" borderId="0" xfId="1" applyFont="1"/>
    <xf numFmtId="165" fontId="23" fillId="0" borderId="0" xfId="1" applyNumberFormat="1" applyFont="1"/>
    <xf numFmtId="164" fontId="16" fillId="0" borderId="0" xfId="1" applyNumberFormat="1" applyFont="1"/>
    <xf numFmtId="165" fontId="2" fillId="0" borderId="0" xfId="0" applyNumberFormat="1" applyFont="1"/>
    <xf numFmtId="4" fontId="2" fillId="0" borderId="0" xfId="0" applyNumberFormat="1" applyFont="1"/>
    <xf numFmtId="0" fontId="2" fillId="2" borderId="0" xfId="0" applyFont="1" applyFill="1"/>
    <xf numFmtId="164" fontId="17" fillId="0" borderId="0" xfId="1" applyFont="1" applyBorder="1"/>
    <xf numFmtId="49" fontId="25" fillId="9" borderId="9" xfId="8" applyNumberFormat="1" applyFont="1" applyFill="1" applyBorder="1" applyAlignment="1">
      <alignment horizontal="center" vertical="center"/>
    </xf>
    <xf numFmtId="49" fontId="26" fillId="10" borderId="1" xfId="8" applyNumberFormat="1" applyFont="1" applyFill="1" applyBorder="1" applyAlignment="1">
      <alignment horizontal="left" vertical="center"/>
    </xf>
    <xf numFmtId="49" fontId="26" fillId="11" borderId="1" xfId="8" applyNumberFormat="1" applyFont="1" applyFill="1" applyBorder="1" applyAlignment="1">
      <alignment horizontal="left" vertical="center"/>
    </xf>
    <xf numFmtId="49" fontId="27" fillId="9" borderId="9" xfId="8" applyNumberFormat="1" applyFont="1" applyFill="1" applyBorder="1" applyAlignment="1">
      <alignment horizontal="center" vertical="center"/>
    </xf>
    <xf numFmtId="1" fontId="28" fillId="10" borderId="1" xfId="8" applyNumberFormat="1" applyFont="1" applyFill="1" applyBorder="1" applyAlignment="1">
      <alignment horizontal="right" vertical="center"/>
    </xf>
    <xf numFmtId="1" fontId="28" fillId="11" borderId="1" xfId="8" applyNumberFormat="1" applyFont="1" applyFill="1" applyBorder="1" applyAlignment="1">
      <alignment horizontal="right" vertical="center"/>
    </xf>
    <xf numFmtId="4" fontId="6" fillId="0" borderId="0" xfId="0" applyNumberFormat="1" applyFont="1"/>
    <xf numFmtId="4" fontId="15" fillId="0" borderId="0" xfId="0" applyNumberFormat="1" applyFont="1"/>
    <xf numFmtId="164" fontId="5" fillId="0" borderId="0" xfId="1" applyFont="1" applyFill="1" applyBorder="1" applyAlignment="1">
      <alignment horizontal="center" vertical="center" wrapText="1"/>
    </xf>
    <xf numFmtId="4" fontId="2" fillId="2" borderId="0" xfId="0" applyNumberFormat="1" applyFont="1" applyFill="1"/>
    <xf numFmtId="164" fontId="0" fillId="0" borderId="0" xfId="1" applyFont="1"/>
    <xf numFmtId="164" fontId="0" fillId="0" borderId="0" xfId="1" applyFont="1" applyBorder="1"/>
    <xf numFmtId="4" fontId="17" fillId="2" borderId="0" xfId="0" applyNumberFormat="1" applyFont="1" applyFill="1"/>
    <xf numFmtId="0" fontId="2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4" fontId="29" fillId="0" borderId="0" xfId="0" applyNumberFormat="1" applyFont="1"/>
    <xf numFmtId="0" fontId="20" fillId="0" borderId="0" xfId="0" applyNumberFormat="1" applyFont="1" applyFill="1" applyBorder="1" applyAlignment="1">
      <alignment vertical="center" wrapText="1"/>
    </xf>
    <xf numFmtId="0" fontId="20" fillId="13" borderId="0" xfId="0" applyNumberFormat="1" applyFont="1" applyFill="1" applyBorder="1" applyAlignment="1">
      <alignment vertical="center" wrapText="1"/>
    </xf>
    <xf numFmtId="4" fontId="20" fillId="0" borderId="0" xfId="0" applyNumberFormat="1" applyFont="1" applyFill="1" applyBorder="1" applyAlignment="1">
      <alignment horizontal="right" vertical="center" wrapText="1"/>
    </xf>
    <xf numFmtId="4" fontId="20" fillId="0" borderId="1" xfId="0" applyNumberFormat="1" applyFont="1" applyFill="1" applyBorder="1" applyAlignment="1">
      <alignment horizontal="center" vertical="center" wrapText="1"/>
    </xf>
    <xf numFmtId="3" fontId="20" fillId="0" borderId="1" xfId="7" applyNumberFormat="1" applyFont="1" applyFill="1" applyBorder="1" applyAlignment="1">
      <alignment horizontal="center" vertical="center" wrapText="1"/>
    </xf>
    <xf numFmtId="0" fontId="19" fillId="4" borderId="5" xfId="0" applyFont="1" applyFill="1" applyBorder="1" applyAlignment="1">
      <alignment horizontal="center" wrapText="1"/>
    </xf>
    <xf numFmtId="0" fontId="19" fillId="4" borderId="3" xfId="0" applyFont="1" applyFill="1" applyBorder="1" applyAlignment="1">
      <alignment horizontal="center" wrapText="1"/>
    </xf>
    <xf numFmtId="0" fontId="19" fillId="4" borderId="6" xfId="0" applyFont="1" applyFill="1" applyBorder="1" applyAlignment="1">
      <alignment horizontal="center" wrapText="1"/>
    </xf>
    <xf numFmtId="0" fontId="20" fillId="0" borderId="7"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4" fontId="20" fillId="0" borderId="1" xfId="7" applyNumberFormat="1"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top" wrapText="1"/>
    </xf>
    <xf numFmtId="4" fontId="19" fillId="5" borderId="1" xfId="1" applyNumberFormat="1" applyFont="1" applyFill="1" applyBorder="1" applyAlignment="1">
      <alignment horizontal="center" vertical="center" wrapText="1"/>
    </xf>
    <xf numFmtId="4" fontId="20" fillId="5" borderId="1" xfId="1" applyNumberFormat="1" applyFont="1" applyFill="1" applyBorder="1" applyAlignment="1">
      <alignment horizontal="center" vertical="center" wrapText="1"/>
    </xf>
    <xf numFmtId="14" fontId="19" fillId="0" borderId="1" xfId="0" applyNumberFormat="1" applyFont="1" applyBorder="1" applyAlignment="1">
      <alignment horizontal="center" vertical="center" wrapText="1"/>
    </xf>
    <xf numFmtId="4" fontId="20" fillId="2" borderId="1" xfId="1"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4" fontId="19" fillId="5" borderId="1"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 xfId="0" applyFont="1" applyFill="1" applyBorder="1" applyAlignment="1">
      <alignment horizontal="center" vertical="center" wrapText="1"/>
    </xf>
    <xf numFmtId="4" fontId="19" fillId="6" borderId="1" xfId="1" applyNumberFormat="1" applyFont="1" applyFill="1" applyBorder="1" applyAlignment="1">
      <alignment horizontal="center" vertical="center" wrapText="1"/>
    </xf>
    <xf numFmtId="4" fontId="20" fillId="6" borderId="1" xfId="1" applyNumberFormat="1" applyFont="1" applyFill="1" applyBorder="1" applyAlignment="1">
      <alignment horizontal="center" vertical="center" wrapText="1"/>
    </xf>
    <xf numFmtId="0" fontId="19" fillId="4" borderId="1" xfId="0" applyFont="1" applyFill="1" applyBorder="1" applyAlignment="1">
      <alignment horizontal="center" wrapText="1"/>
    </xf>
    <xf numFmtId="4" fontId="19" fillId="4" borderId="1" xfId="0" applyNumberFormat="1" applyFont="1" applyFill="1" applyBorder="1" applyAlignment="1">
      <alignment horizontal="center" wrapText="1"/>
    </xf>
    <xf numFmtId="4" fontId="19" fillId="4" borderId="1"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wrapText="1"/>
    </xf>
    <xf numFmtId="4" fontId="20" fillId="0" borderId="1" xfId="1" applyNumberFormat="1" applyFont="1" applyFill="1" applyBorder="1" applyAlignment="1">
      <alignment horizontal="center" vertical="center" wrapText="1"/>
    </xf>
    <xf numFmtId="4" fontId="19" fillId="2" borderId="1" xfId="1"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4" fontId="20" fillId="4" borderId="1" xfId="0" applyNumberFormat="1" applyFont="1" applyFill="1" applyBorder="1" applyAlignment="1">
      <alignment horizontal="center" wrapText="1"/>
    </xf>
    <xf numFmtId="0" fontId="19" fillId="2" borderId="1" xfId="0" applyNumberFormat="1" applyFont="1" applyFill="1" applyBorder="1" applyAlignment="1">
      <alignment horizontal="left" vertical="top" wrapText="1"/>
    </xf>
    <xf numFmtId="4" fontId="20" fillId="2" borderId="1" xfId="7" applyNumberFormat="1" applyFont="1" applyFill="1" applyBorder="1" applyAlignment="1">
      <alignment horizontal="center" vertical="center" wrapText="1"/>
    </xf>
    <xf numFmtId="164" fontId="19" fillId="5" borderId="8" xfId="1" applyFont="1" applyFill="1" applyBorder="1" applyAlignment="1">
      <alignment horizontal="center" vertical="center" wrapText="1"/>
    </xf>
    <xf numFmtId="164" fontId="19" fillId="5" borderId="1" xfId="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12"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19" fillId="4" borderId="8" xfId="0" applyFont="1" applyFill="1" applyBorder="1" applyAlignment="1">
      <alignment horizontal="center" wrapText="1"/>
    </xf>
    <xf numFmtId="164" fontId="19" fillId="5" borderId="2" xfId="1"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19" fillId="2" borderId="1" xfId="0" applyFont="1" applyFill="1" applyBorder="1" applyAlignment="1">
      <alignment horizontal="center" wrapText="1"/>
    </xf>
    <xf numFmtId="164" fontId="19" fillId="5" borderId="8" xfId="1" applyFont="1" applyFill="1" applyBorder="1" applyAlignment="1">
      <alignment vertical="center" wrapText="1"/>
    </xf>
    <xf numFmtId="164" fontId="19" fillId="5" borderId="1" xfId="1" applyFont="1" applyFill="1" applyBorder="1" applyAlignment="1">
      <alignment vertical="center" wrapText="1"/>
    </xf>
    <xf numFmtId="0" fontId="30" fillId="2" borderId="1" xfId="0" applyFont="1" applyFill="1" applyBorder="1" applyAlignment="1">
      <alignment horizontal="center" vertical="center" wrapText="1"/>
    </xf>
    <xf numFmtId="0" fontId="20" fillId="4" borderId="1" xfId="0" applyFont="1" applyFill="1" applyBorder="1" applyAlignment="1">
      <alignment horizontal="center" wrapText="1"/>
    </xf>
    <xf numFmtId="164" fontId="19" fillId="5" borderId="7" xfId="1" applyFont="1" applyFill="1" applyBorder="1" applyAlignment="1">
      <alignment vertical="center" wrapText="1"/>
    </xf>
    <xf numFmtId="164" fontId="19" fillId="5" borderId="2" xfId="1" applyFont="1" applyFill="1" applyBorder="1" applyAlignment="1">
      <alignment vertical="center" wrapText="1"/>
    </xf>
    <xf numFmtId="4" fontId="20" fillId="0" borderId="1" xfId="0" applyNumberFormat="1" applyFont="1" applyBorder="1" applyAlignment="1">
      <alignment horizontal="center" vertical="center" wrapText="1"/>
    </xf>
    <xf numFmtId="164" fontId="19" fillId="2" borderId="1" xfId="1" applyFont="1" applyFill="1" applyBorder="1" applyAlignment="1">
      <alignment vertical="center" wrapText="1"/>
    </xf>
    <xf numFmtId="164" fontId="19" fillId="2" borderId="1" xfId="1" applyFont="1" applyFill="1" applyBorder="1" applyAlignment="1">
      <alignment horizontal="center" vertical="center" wrapText="1"/>
    </xf>
    <xf numFmtId="0" fontId="20" fillId="2" borderId="3" xfId="0"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164" fontId="20" fillId="5" borderId="1" xfId="1" applyFont="1" applyFill="1" applyBorder="1" applyAlignment="1">
      <alignment horizontal="center" vertical="center" wrapText="1"/>
    </xf>
    <xf numFmtId="164" fontId="19" fillId="5" borderId="10" xfId="1" applyFont="1" applyFill="1" applyBorder="1" applyAlignment="1">
      <alignment vertical="center" wrapText="1"/>
    </xf>
    <xf numFmtId="9" fontId="20" fillId="0" borderId="1" xfId="0" applyNumberFormat="1" applyFont="1" applyFill="1" applyBorder="1" applyAlignment="1">
      <alignment horizontal="center" vertical="center" wrapText="1"/>
    </xf>
    <xf numFmtId="4" fontId="19" fillId="6" borderId="1" xfId="0" applyNumberFormat="1" applyFont="1" applyFill="1" applyBorder="1" applyAlignment="1">
      <alignment horizontal="center" vertical="center" wrapText="1"/>
    </xf>
    <xf numFmtId="0" fontId="22" fillId="0" borderId="0" xfId="0" applyFont="1"/>
    <xf numFmtId="4" fontId="22" fillId="0" borderId="1" xfId="0" applyNumberFormat="1" applyFont="1" applyBorder="1" applyAlignment="1">
      <alignment horizontal="center"/>
    </xf>
    <xf numFmtId="0" fontId="20" fillId="2" borderId="4" xfId="0" applyFont="1" applyFill="1" applyBorder="1" applyAlignment="1">
      <alignment horizontal="center" vertical="center" wrapText="1"/>
    </xf>
    <xf numFmtId="0" fontId="0" fillId="2" borderId="0" xfId="0" applyFont="1" applyFill="1"/>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4" fontId="32" fillId="0" borderId="1" xfId="7"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9" fontId="20"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19" fillId="2" borderId="1" xfId="0" applyFont="1" applyFill="1" applyBorder="1" applyAlignment="1">
      <alignment vertical="center" wrapText="1"/>
    </xf>
    <xf numFmtId="49" fontId="20" fillId="0" borderId="1" xfId="0" applyNumberFormat="1" applyFont="1" applyFill="1" applyBorder="1" applyAlignment="1">
      <alignment horizontal="left" vertical="top" wrapText="1"/>
    </xf>
    <xf numFmtId="4" fontId="20" fillId="13" borderId="1" xfId="1" applyNumberFormat="1" applyFont="1" applyFill="1" applyBorder="1" applyAlignment="1">
      <alignment horizontal="center" vertical="center" wrapText="1"/>
    </xf>
    <xf numFmtId="4" fontId="20" fillId="2" borderId="1" xfId="0" applyNumberFormat="1" applyFont="1" applyFill="1" applyBorder="1" applyAlignment="1">
      <alignment horizontal="left" vertical="top" wrapText="1"/>
    </xf>
    <xf numFmtId="4" fontId="20" fillId="0" borderId="1" xfId="0" applyNumberFormat="1" applyFont="1" applyFill="1" applyBorder="1" applyAlignment="1">
      <alignment horizontal="center" vertical="center"/>
    </xf>
    <xf numFmtId="4" fontId="20" fillId="2" borderId="1" xfId="0" applyNumberFormat="1" applyFont="1" applyFill="1" applyBorder="1" applyAlignment="1">
      <alignment horizontal="center"/>
    </xf>
    <xf numFmtId="0" fontId="20" fillId="2" borderId="1" xfId="0" applyFont="1" applyFill="1" applyBorder="1" applyAlignment="1">
      <alignment horizontal="center" vertical="center" wrapText="1"/>
    </xf>
    <xf numFmtId="4" fontId="19" fillId="2" borderId="1" xfId="0" applyNumberFormat="1" applyFont="1" applyFill="1" applyBorder="1" applyAlignment="1">
      <alignment horizontal="center" wrapText="1"/>
    </xf>
    <xf numFmtId="3" fontId="20" fillId="0" borderId="16" xfId="7" applyNumberFormat="1" applyFont="1" applyFill="1" applyBorder="1" applyAlignment="1">
      <alignment horizontal="center" vertical="center" wrapText="1"/>
    </xf>
    <xf numFmtId="4" fontId="20" fillId="0" borderId="16" xfId="7" applyNumberFormat="1" applyFont="1" applyFill="1" applyBorder="1" applyAlignment="1">
      <alignment horizontal="center" vertical="center" wrapText="1"/>
    </xf>
    <xf numFmtId="4" fontId="32" fillId="0" borderId="16" xfId="7" applyNumberFormat="1" applyFont="1" applyFill="1" applyBorder="1" applyAlignment="1">
      <alignment horizontal="center" vertical="center" wrapText="1"/>
    </xf>
    <xf numFmtId="4" fontId="20" fillId="2" borderId="16" xfId="7" applyNumberFormat="1" applyFont="1" applyFill="1" applyBorder="1" applyAlignment="1">
      <alignment horizontal="center" vertical="center" wrapText="1"/>
    </xf>
    <xf numFmtId="4" fontId="20" fillId="5" borderId="16" xfId="1"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wrapText="1"/>
    </xf>
    <xf numFmtId="4" fontId="20" fillId="2" borderId="16" xfId="1" applyNumberFormat="1" applyFont="1" applyFill="1" applyBorder="1" applyAlignment="1">
      <alignment horizontal="center" vertical="center" wrapText="1"/>
    </xf>
    <xf numFmtId="4" fontId="20" fillId="6" borderId="16" xfId="1" applyNumberFormat="1" applyFont="1" applyFill="1" applyBorder="1" applyAlignment="1">
      <alignment horizontal="center" vertical="center" wrapText="1"/>
    </xf>
    <xf numFmtId="4" fontId="20" fillId="4" borderId="16" xfId="1" applyNumberFormat="1" applyFont="1" applyFill="1" applyBorder="1" applyAlignment="1">
      <alignment horizontal="center" vertical="center" wrapText="1"/>
    </xf>
    <xf numFmtId="4" fontId="20" fillId="0" borderId="16"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4" borderId="16" xfId="0" applyNumberFormat="1" applyFont="1" applyFill="1" applyBorder="1" applyAlignment="1">
      <alignment horizontal="center" wrapText="1"/>
    </xf>
    <xf numFmtId="4" fontId="32" fillId="0" borderId="16" xfId="0" applyNumberFormat="1" applyFont="1" applyFill="1" applyBorder="1" applyAlignment="1">
      <alignment horizontal="center" vertical="center"/>
    </xf>
    <xf numFmtId="4" fontId="20" fillId="2" borderId="16" xfId="0" applyNumberFormat="1" applyFont="1" applyFill="1" applyBorder="1" applyAlignment="1">
      <alignment horizontal="center" vertical="center"/>
    </xf>
    <xf numFmtId="4" fontId="20" fillId="2" borderId="16" xfId="0" applyNumberFormat="1" applyFont="1" applyFill="1" applyBorder="1" applyAlignment="1">
      <alignment horizontal="center"/>
    </xf>
    <xf numFmtId="0" fontId="20" fillId="4" borderId="16" xfId="0" applyFont="1" applyFill="1" applyBorder="1" applyAlignment="1">
      <alignment horizontal="center" wrapText="1"/>
    </xf>
    <xf numFmtId="164" fontId="20" fillId="5" borderId="16" xfId="1" applyFont="1" applyFill="1" applyBorder="1" applyAlignment="1">
      <alignment horizontal="center" vertical="center" wrapText="1"/>
    </xf>
    <xf numFmtId="0" fontId="20" fillId="2" borderId="17" xfId="0" applyFont="1" applyFill="1" applyBorder="1" applyAlignment="1">
      <alignment horizontal="center" vertical="center" wrapText="1"/>
    </xf>
    <xf numFmtId="164" fontId="19" fillId="2" borderId="8" xfId="1" applyFont="1" applyFill="1" applyBorder="1" applyAlignment="1">
      <alignment vertical="center" wrapText="1"/>
    </xf>
    <xf numFmtId="4" fontId="19" fillId="5" borderId="16" xfId="1" applyNumberFormat="1" applyFont="1" applyFill="1" applyBorder="1" applyAlignment="1">
      <alignment horizontal="center" vertical="center" wrapText="1"/>
    </xf>
    <xf numFmtId="4" fontId="19" fillId="6" borderId="16" xfId="1" applyNumberFormat="1" applyFont="1" applyFill="1" applyBorder="1" applyAlignment="1">
      <alignment horizontal="center" vertical="center" wrapText="1"/>
    </xf>
    <xf numFmtId="0" fontId="22" fillId="3" borderId="18" xfId="0" applyFont="1" applyFill="1" applyBorder="1"/>
    <xf numFmtId="0" fontId="22" fillId="3" borderId="18" xfId="0" applyFont="1" applyFill="1" applyBorder="1" applyAlignment="1">
      <alignment horizontal="left" vertical="top"/>
    </xf>
    <xf numFmtId="4" fontId="22" fillId="3" borderId="18"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center" vertical="center" wrapText="1"/>
    </xf>
    <xf numFmtId="4" fontId="32" fillId="0" borderId="1" xfId="1" applyNumberFormat="1" applyFont="1" applyFill="1" applyBorder="1" applyAlignment="1">
      <alignment horizontal="right" vertical="center" wrapText="1"/>
    </xf>
    <xf numFmtId="4" fontId="32" fillId="0" borderId="16" xfId="0" applyNumberFormat="1" applyFont="1" applyFill="1" applyBorder="1" applyAlignment="1">
      <alignment horizontal="right" vertical="center" wrapText="1"/>
    </xf>
    <xf numFmtId="4" fontId="32" fillId="0" borderId="1" xfId="7" applyNumberFormat="1" applyFont="1" applyFill="1" applyBorder="1" applyAlignment="1">
      <alignment horizontal="right" vertical="center" wrapText="1"/>
    </xf>
    <xf numFmtId="4" fontId="32" fillId="0" borderId="16" xfId="7" applyNumberFormat="1" applyFont="1" applyFill="1" applyBorder="1" applyAlignment="1">
      <alignment horizontal="right" vertical="center" wrapText="1"/>
    </xf>
    <xf numFmtId="4" fontId="32" fillId="2" borderId="1" xfId="0" applyNumberFormat="1" applyFont="1" applyFill="1" applyBorder="1" applyAlignment="1">
      <alignment horizontal="center" vertical="center" wrapText="1"/>
    </xf>
    <xf numFmtId="4" fontId="32" fillId="2" borderId="16" xfId="0" applyNumberFormat="1" applyFont="1" applyFill="1" applyBorder="1" applyAlignment="1">
      <alignment horizontal="center" vertical="center" wrapText="1"/>
    </xf>
    <xf numFmtId="4" fontId="32" fillId="0" borderId="1" xfId="0" applyNumberFormat="1" applyFont="1" applyFill="1" applyBorder="1" applyAlignment="1">
      <alignment horizontal="right"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64" fontId="33" fillId="0" borderId="0" xfId="1" applyFont="1"/>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4" fontId="32" fillId="2" borderId="1" xfId="7"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2" xfId="0" applyFont="1" applyBorder="1" applyAlignment="1">
      <alignment horizontal="center" vertical="center" wrapText="1"/>
    </xf>
    <xf numFmtId="4" fontId="20" fillId="0" borderId="2" xfId="1" applyNumberFormat="1" applyFont="1" applyFill="1" applyBorder="1" applyAlignment="1">
      <alignment horizontal="center" vertical="center" wrapText="1"/>
    </xf>
    <xf numFmtId="4" fontId="20" fillId="2" borderId="2" xfId="1" applyNumberFormat="1" applyFont="1" applyFill="1" applyBorder="1" applyAlignment="1">
      <alignment horizontal="center" vertical="center" wrapText="1"/>
    </xf>
    <xf numFmtId="4" fontId="20" fillId="2" borderId="1" xfId="0" applyNumberFormat="1" applyFont="1" applyFill="1" applyBorder="1" applyAlignment="1">
      <alignment horizontal="center" vertical="center"/>
    </xf>
    <xf numFmtId="166" fontId="20" fillId="13" borderId="0"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4" borderId="4" xfId="0" applyFont="1" applyFill="1" applyBorder="1" applyAlignment="1">
      <alignment horizontal="center" wrapText="1"/>
    </xf>
    <xf numFmtId="0" fontId="19" fillId="2" borderId="4" xfId="0" applyFont="1" applyFill="1" applyBorder="1" applyAlignment="1">
      <alignment horizontal="center" wrapText="1"/>
    </xf>
    <xf numFmtId="0" fontId="22" fillId="3" borderId="1" xfId="0" applyFont="1" applyFill="1" applyBorder="1"/>
    <xf numFmtId="0" fontId="22" fillId="3" borderId="1" xfId="0" applyFont="1" applyFill="1" applyBorder="1" applyAlignment="1">
      <alignment horizontal="center" vertical="center"/>
    </xf>
    <xf numFmtId="0" fontId="34" fillId="3" borderId="1" xfId="0" applyFont="1" applyFill="1" applyBorder="1"/>
    <xf numFmtId="164" fontId="19" fillId="6" borderId="8" xfId="0" applyNumberFormat="1" applyFont="1" applyFill="1" applyBorder="1" applyAlignment="1">
      <alignment horizontal="center" vertical="center" wrapText="1"/>
    </xf>
    <xf numFmtId="4" fontId="0" fillId="0" borderId="0" xfId="0" applyNumberFormat="1" applyFont="1" applyBorder="1"/>
    <xf numFmtId="0" fontId="19" fillId="2" borderId="1" xfId="0" applyFont="1" applyFill="1" applyBorder="1" applyAlignment="1">
      <alignment horizontal="center" vertical="center" wrapText="1"/>
    </xf>
    <xf numFmtId="164" fontId="20" fillId="0" borderId="0"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 fontId="30" fillId="2" borderId="1" xfId="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 fontId="35" fillId="0" borderId="1" xfId="7" applyNumberFormat="1"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4" fontId="35" fillId="0" borderId="16" xfId="0" applyNumberFormat="1" applyFont="1" applyFill="1" applyBorder="1" applyAlignment="1">
      <alignment horizontal="center" vertical="center" wrapText="1"/>
    </xf>
    <xf numFmtId="4" fontId="20" fillId="2" borderId="12" xfId="0" applyNumberFormat="1" applyFont="1" applyFill="1" applyBorder="1" applyAlignment="1">
      <alignment horizontal="center" vertical="center" wrapText="1"/>
    </xf>
    <xf numFmtId="4" fontId="20" fillId="2" borderId="2" xfId="0" applyNumberFormat="1" applyFont="1" applyFill="1" applyBorder="1" applyAlignment="1">
      <alignment horizontal="center" vertical="center" wrapText="1"/>
    </xf>
    <xf numFmtId="4" fontId="20" fillId="7" borderId="13" xfId="0" applyNumberFormat="1" applyFont="1" applyFill="1" applyBorder="1" applyAlignment="1">
      <alignment horizontal="center" vertical="center" wrapText="1"/>
    </xf>
    <xf numFmtId="4" fontId="20" fillId="7" borderId="14" xfId="0" applyNumberFormat="1" applyFont="1" applyFill="1" applyBorder="1" applyAlignment="1">
      <alignment horizontal="center" vertical="center" wrapText="1"/>
    </xf>
    <xf numFmtId="4" fontId="20" fillId="7" borderId="15" xfId="0" applyNumberFormat="1" applyFont="1" applyFill="1" applyBorder="1" applyAlignment="1">
      <alignment horizontal="center" vertical="center" wrapText="1"/>
    </xf>
    <xf numFmtId="4" fontId="20" fillId="0" borderId="12"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 fontId="20" fillId="7" borderId="19"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20" fillId="8" borderId="12" xfId="0" applyNumberFormat="1" applyFont="1" applyFill="1" applyBorder="1" applyAlignment="1">
      <alignment horizontal="center" vertical="center" wrapText="1"/>
    </xf>
    <xf numFmtId="0" fontId="20" fillId="8" borderId="2" xfId="0"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33" fillId="0" borderId="0" xfId="0" applyFont="1"/>
    <xf numFmtId="0" fontId="1" fillId="0" borderId="0" xfId="0" applyFont="1"/>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semnate'!$Q$180:$X$240</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semnate'!$Q$180:$X$240</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2"/>
          <c:order val="2"/>
          <c:invertIfNegative val="0"/>
          <c:val>
            <c:numRef>
              <c:f>'Contracte semnate'!$AA$180:$AA$240</c:f>
              <c:numCache>
                <c:formatCode>#,##0.00</c:formatCode>
                <c:ptCount val="61"/>
                <c:pt idx="0">
                  <c:v>2605061.96</c:v>
                </c:pt>
                <c:pt idx="1">
                  <c:v>2293140.27</c:v>
                </c:pt>
                <c:pt idx="2">
                  <c:v>1998487.3900000001</c:v>
                </c:pt>
                <c:pt idx="3">
                  <c:v>1434226.3800000001</c:v>
                </c:pt>
                <c:pt idx="4">
                  <c:v>1208981.25</c:v>
                </c:pt>
                <c:pt idx="5">
                  <c:v>245057.19</c:v>
                </c:pt>
                <c:pt idx="6">
                  <c:v>1859323.73</c:v>
                </c:pt>
                <c:pt idx="7">
                  <c:v>879106.15</c:v>
                </c:pt>
                <c:pt idx="8">
                  <c:v>1981737.21</c:v>
                </c:pt>
                <c:pt idx="9">
                  <c:v>3912818.6499999994</c:v>
                </c:pt>
                <c:pt idx="10">
                  <c:v>3200334.93</c:v>
                </c:pt>
                <c:pt idx="11">
                  <c:v>773333.73</c:v>
                </c:pt>
                <c:pt idx="12">
                  <c:v>5008649.5599999996</c:v>
                </c:pt>
                <c:pt idx="13">
                  <c:v>1787165.4</c:v>
                </c:pt>
                <c:pt idx="14">
                  <c:v>847127.23</c:v>
                </c:pt>
                <c:pt idx="15">
                  <c:v>298929.28999999998</c:v>
                </c:pt>
                <c:pt idx="16">
                  <c:v>1038853.08</c:v>
                </c:pt>
                <c:pt idx="17">
                  <c:v>840579.24</c:v>
                </c:pt>
                <c:pt idx="18">
                  <c:v>1470551.4699999997</c:v>
                </c:pt>
                <c:pt idx="19">
                  <c:v>657116.65</c:v>
                </c:pt>
                <c:pt idx="20">
                  <c:v>1451531.4700000002</c:v>
                </c:pt>
                <c:pt idx="21">
                  <c:v>346250.76</c:v>
                </c:pt>
                <c:pt idx="22">
                  <c:v>2395678.6599999997</c:v>
                </c:pt>
                <c:pt idx="23">
                  <c:v>649596.55999999994</c:v>
                </c:pt>
                <c:pt idx="24">
                  <c:v>970904.62</c:v>
                </c:pt>
                <c:pt idx="25">
                  <c:v>277386.90000000002</c:v>
                </c:pt>
                <c:pt idx="26">
                  <c:v>2008327.35</c:v>
                </c:pt>
                <c:pt idx="27">
                  <c:v>845525.04</c:v>
                </c:pt>
                <c:pt idx="28">
                  <c:v>535551.78</c:v>
                </c:pt>
                <c:pt idx="29">
                  <c:v>1698623.28</c:v>
                </c:pt>
                <c:pt idx="30">
                  <c:v>3068851.2</c:v>
                </c:pt>
                <c:pt idx="31">
                  <c:v>313696.38</c:v>
                </c:pt>
                <c:pt idx="32">
                  <c:v>1664699.66</c:v>
                </c:pt>
                <c:pt idx="33">
                  <c:v>1943583.0500000003</c:v>
                </c:pt>
                <c:pt idx="34">
                  <c:v>714344.87000000011</c:v>
                </c:pt>
                <c:pt idx="35">
                  <c:v>828965.95000000007</c:v>
                </c:pt>
                <c:pt idx="36">
                  <c:v>859004.2</c:v>
                </c:pt>
                <c:pt idx="37">
                  <c:v>441650.72000000003</c:v>
                </c:pt>
                <c:pt idx="38">
                  <c:v>287042.42</c:v>
                </c:pt>
                <c:pt idx="39">
                  <c:v>481239.2</c:v>
                </c:pt>
                <c:pt idx="40">
                  <c:v>1199909.67</c:v>
                </c:pt>
                <c:pt idx="41">
                  <c:v>1734354.31</c:v>
                </c:pt>
                <c:pt idx="42">
                  <c:v>143962.13</c:v>
                </c:pt>
                <c:pt idx="43">
                  <c:v>420529.88</c:v>
                </c:pt>
                <c:pt idx="44">
                  <c:v>193893.55000000002</c:v>
                </c:pt>
                <c:pt idx="45">
                  <c:v>525997.23</c:v>
                </c:pt>
                <c:pt idx="46">
                  <c:v>1317872.23</c:v>
                </c:pt>
                <c:pt idx="47">
                  <c:v>0</c:v>
                </c:pt>
                <c:pt idx="48">
                  <c:v>318670.07</c:v>
                </c:pt>
                <c:pt idx="49">
                  <c:v>1339500</c:v>
                </c:pt>
                <c:pt idx="50">
                  <c:v>299992</c:v>
                </c:pt>
                <c:pt idx="51">
                  <c:v>277652.02</c:v>
                </c:pt>
                <c:pt idx="52">
                  <c:v>1543795.23</c:v>
                </c:pt>
                <c:pt idx="53">
                  <c:v>188756.11</c:v>
                </c:pt>
                <c:pt idx="54">
                  <c:v>0</c:v>
                </c:pt>
                <c:pt idx="55">
                  <c:v>0</c:v>
                </c:pt>
                <c:pt idx="56">
                  <c:v>65627919.25999999</c:v>
                </c:pt>
                <c:pt idx="57">
                  <c:v>0</c:v>
                </c:pt>
                <c:pt idx="58">
                  <c:v>4825458.38</c:v>
                </c:pt>
                <c:pt idx="59">
                  <c:v>4825458.38</c:v>
                </c:pt>
                <c:pt idx="60">
                  <c:v>70453377.639999986</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semnate'!$Q$180:$X$240</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3"/>
          <c:order val="3"/>
          <c:invertIfNegative val="0"/>
          <c:val>
            <c:numRef>
              <c:f>'Contracte semnate'!$AB$180:$AB$240</c:f>
              <c:numCache>
                <c:formatCode>#,##0.00</c:formatCode>
                <c:ptCount val="61"/>
                <c:pt idx="0">
                  <c:v>400852.04000000004</c:v>
                </c:pt>
                <c:pt idx="1">
                  <c:v>391419.52999999991</c:v>
                </c:pt>
                <c:pt idx="2">
                  <c:v>343642.49</c:v>
                </c:pt>
                <c:pt idx="3">
                  <c:v>213785.38</c:v>
                </c:pt>
                <c:pt idx="4">
                  <c:v>179094.66</c:v>
                </c:pt>
                <c:pt idx="5">
                  <c:v>43245.380000000005</c:v>
                </c:pt>
                <c:pt idx="6">
                  <c:v>328115.93</c:v>
                </c:pt>
                <c:pt idx="7">
                  <c:v>132498.47</c:v>
                </c:pt>
                <c:pt idx="8">
                  <c:v>305600.68</c:v>
                </c:pt>
                <c:pt idx="9">
                  <c:v>602773.84000000008</c:v>
                </c:pt>
                <c:pt idx="10">
                  <c:v>429104.39</c:v>
                </c:pt>
                <c:pt idx="11">
                  <c:v>134246.77000000002</c:v>
                </c:pt>
                <c:pt idx="12">
                  <c:v>617038.1</c:v>
                </c:pt>
                <c:pt idx="13">
                  <c:v>274793.89</c:v>
                </c:pt>
                <c:pt idx="14">
                  <c:v>149493.02000000002</c:v>
                </c:pt>
                <c:pt idx="15">
                  <c:v>41358</c:v>
                </c:pt>
                <c:pt idx="16">
                  <c:v>93320.639999999999</c:v>
                </c:pt>
                <c:pt idx="17">
                  <c:v>148337.5</c:v>
                </c:pt>
                <c:pt idx="18">
                  <c:v>259509.08</c:v>
                </c:pt>
                <c:pt idx="19">
                  <c:v>115896.92</c:v>
                </c:pt>
                <c:pt idx="20">
                  <c:v>202525.84999999998</c:v>
                </c:pt>
                <c:pt idx="21">
                  <c:v>61103.080000000009</c:v>
                </c:pt>
                <c:pt idx="22">
                  <c:v>348606.96</c:v>
                </c:pt>
                <c:pt idx="23">
                  <c:v>94587.639999999985</c:v>
                </c:pt>
                <c:pt idx="24">
                  <c:v>171336.1</c:v>
                </c:pt>
                <c:pt idx="25">
                  <c:v>41715.339999999997</c:v>
                </c:pt>
                <c:pt idx="26">
                  <c:v>302241.23000000004</c:v>
                </c:pt>
                <c:pt idx="27">
                  <c:v>41002.799999999988</c:v>
                </c:pt>
                <c:pt idx="28">
                  <c:v>76250.350000000006</c:v>
                </c:pt>
                <c:pt idx="29">
                  <c:v>105639.40000000001</c:v>
                </c:pt>
                <c:pt idx="30">
                  <c:v>426043.44999999995</c:v>
                </c:pt>
                <c:pt idx="31">
                  <c:v>49358.17</c:v>
                </c:pt>
                <c:pt idx="32">
                  <c:v>192387.66</c:v>
                </c:pt>
                <c:pt idx="33">
                  <c:v>224677.64</c:v>
                </c:pt>
                <c:pt idx="34">
                  <c:v>115700.95999999999</c:v>
                </c:pt>
                <c:pt idx="35">
                  <c:v>146288.11000000002</c:v>
                </c:pt>
                <c:pt idx="36">
                  <c:v>80982.87000000001</c:v>
                </c:pt>
                <c:pt idx="37">
                  <c:v>59408.95</c:v>
                </c:pt>
                <c:pt idx="38">
                  <c:v>28432.840000000004</c:v>
                </c:pt>
                <c:pt idx="39">
                  <c:v>81300.06</c:v>
                </c:pt>
                <c:pt idx="40">
                  <c:v>51565.58</c:v>
                </c:pt>
                <c:pt idx="41">
                  <c:v>168953.25</c:v>
                </c:pt>
                <c:pt idx="42">
                  <c:v>25405.08</c:v>
                </c:pt>
                <c:pt idx="43">
                  <c:v>0</c:v>
                </c:pt>
                <c:pt idx="44">
                  <c:v>26106.449999999997</c:v>
                </c:pt>
                <c:pt idx="45">
                  <c:v>80225.649999999994</c:v>
                </c:pt>
                <c:pt idx="46">
                  <c:v>90539.849999999991</c:v>
                </c:pt>
                <c:pt idx="47">
                  <c:v>0</c:v>
                </c:pt>
                <c:pt idx="48">
                  <c:v>49536</c:v>
                </c:pt>
                <c:pt idx="49">
                  <c:v>0</c:v>
                </c:pt>
                <c:pt idx="50">
                  <c:v>0</c:v>
                </c:pt>
                <c:pt idx="51">
                  <c:v>0</c:v>
                </c:pt>
                <c:pt idx="52">
                  <c:v>122299.45</c:v>
                </c:pt>
                <c:pt idx="53">
                  <c:v>32854.86</c:v>
                </c:pt>
                <c:pt idx="54">
                  <c:v>0</c:v>
                </c:pt>
                <c:pt idx="55">
                  <c:v>0</c:v>
                </c:pt>
                <c:pt idx="56">
                  <c:v>8701202.339999998</c:v>
                </c:pt>
                <c:pt idx="57">
                  <c:v>0</c:v>
                </c:pt>
                <c:pt idx="58">
                  <c:v>738011.27999999991</c:v>
                </c:pt>
                <c:pt idx="59">
                  <c:v>738011.27999999991</c:v>
                </c:pt>
                <c:pt idx="60">
                  <c:v>9439213.6199999973</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semnate'!$Q$180:$X$240</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ser>
          <c:idx val="4"/>
          <c:order val="4"/>
          <c:invertIfNegative val="0"/>
          <c:val>
            <c:numRef>
              <c:f>'Contracte semnate'!$AC$180:$AC$240</c:f>
              <c:numCache>
                <c:formatCode>General</c:formatCode>
                <c:ptCount val="61"/>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semnate'!$Q$180:$X$240</c15:sqref>
                        </c15:formulaRef>
                      </c:ext>
                    </c:extLst>
                    <c:multiLvlStrCache>
                      <c:ptCount val="122"/>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11,209,887.14</c:v>
                        </c:pt>
                        <c:pt idx="57">
                          <c:v>1,591,378.14</c:v>
                        </c:pt>
                        <c:pt idx="58">
                          <c:v>588,594.55</c:v>
                        </c:pt>
                        <c:pt idx="59">
                          <c:v>2,179,972.69</c:v>
                        </c:pt>
                        <c:pt idx="60">
                          <c:v>13,389,859.83</c:v>
                        </c:pt>
                        <c:pt idx="61">
                          <c:v>4,052,494.76</c:v>
                        </c:pt>
                        <c:pt idx="62">
                          <c:v>6,067,614.73</c:v>
                        </c:pt>
                        <c:pt idx="63">
                          <c:v>4,789,488.00</c:v>
                        </c:pt>
                        <c:pt idx="64">
                          <c:v>2,301,650.00</c:v>
                        </c:pt>
                        <c:pt idx="65">
                          <c:v>1,941,115.00</c:v>
                        </c:pt>
                        <c:pt idx="66">
                          <c:v>937,189.85</c:v>
                        </c:pt>
                        <c:pt idx="67">
                          <c:v>2,685,535.60</c:v>
                        </c:pt>
                        <c:pt idx="68">
                          <c:v>2,070,420.82</c:v>
                        </c:pt>
                        <c:pt idx="69">
                          <c:v>4,280,628.28</c:v>
                        </c:pt>
                        <c:pt idx="70">
                          <c:v>10,631,131.00</c:v>
                        </c:pt>
                        <c:pt idx="71">
                          <c:v>7,770,072.22</c:v>
                        </c:pt>
                        <c:pt idx="72">
                          <c:v>1,139,761.00</c:v>
                        </c:pt>
                        <c:pt idx="73">
                          <c:v>15,363,463.60</c:v>
                        </c:pt>
                        <c:pt idx="74">
                          <c:v>3,902,006.43</c:v>
                        </c:pt>
                        <c:pt idx="75">
                          <c:v>2,079,895.88</c:v>
                        </c:pt>
                        <c:pt idx="76">
                          <c:v>787,915.45</c:v>
                        </c:pt>
                        <c:pt idx="77">
                          <c:v>5,511,402.40</c:v>
                        </c:pt>
                        <c:pt idx="78">
                          <c:v>4,681,980.25</c:v>
                        </c:pt>
                        <c:pt idx="79">
                          <c:v>6,550,070.36</c:v>
                        </c:pt>
                        <c:pt idx="80">
                          <c:v>950,455.00</c:v>
                        </c:pt>
                        <c:pt idx="81">
                          <c:v>3,038,850.15</c:v>
                        </c:pt>
                        <c:pt idx="82">
                          <c:v>1,438,221.19</c:v>
                        </c:pt>
                        <c:pt idx="83">
                          <c:v>7,911,353.22</c:v>
                        </c:pt>
                        <c:pt idx="84">
                          <c:v>1,209,222.54</c:v>
                        </c:pt>
                        <c:pt idx="85">
                          <c:v>3,344,286.32</c:v>
                        </c:pt>
                        <c:pt idx="86">
                          <c:v>3,166,494.11</c:v>
                        </c:pt>
                        <c:pt idx="87">
                          <c:v>3,172,245.93</c:v>
                        </c:pt>
                        <c:pt idx="88">
                          <c:v>2,273,600.85</c:v>
                        </c:pt>
                        <c:pt idx="89">
                          <c:v>3,183,866.12</c:v>
                        </c:pt>
                        <c:pt idx="90">
                          <c:v>20,993,995.89</c:v>
                        </c:pt>
                        <c:pt idx="91">
                          <c:v>7,562,449.57</c:v>
                        </c:pt>
                        <c:pt idx="92">
                          <c:v>3,027,941.60</c:v>
                        </c:pt>
                        <c:pt idx="93">
                          <c:v>5,745,029.86</c:v>
                        </c:pt>
                        <c:pt idx="94">
                          <c:v>9,281,999.30</c:v>
                        </c:pt>
                        <c:pt idx="95">
                          <c:v>5,372,423.75</c:v>
                        </c:pt>
                        <c:pt idx="96">
                          <c:v>19,335,112.53</c:v>
                        </c:pt>
                        <c:pt idx="97">
                          <c:v>11,715,707.69</c:v>
                        </c:pt>
                        <c:pt idx="98">
                          <c:v>2,854,829.64</c:v>
                        </c:pt>
                        <c:pt idx="99">
                          <c:v>5,155,230.52</c:v>
                        </c:pt>
                        <c:pt idx="100">
                          <c:v>3,559,089.75</c:v>
                        </c:pt>
                        <c:pt idx="101">
                          <c:v>12,918,730.63</c:v>
                        </c:pt>
                        <c:pt idx="102">
                          <c:v>7,769,525.55</c:v>
                        </c:pt>
                        <c:pt idx="103">
                          <c:v>12,431,214.26</c:v>
                        </c:pt>
                        <c:pt idx="104">
                          <c:v>4,230,697.20</c:v>
                        </c:pt>
                        <c:pt idx="105">
                          <c:v>3,853,697.90</c:v>
                        </c:pt>
                        <c:pt idx="106">
                          <c:v>3,479,419.22</c:v>
                        </c:pt>
                        <c:pt idx="107">
                          <c:v>8,991,436.44</c:v>
                        </c:pt>
                        <c:pt idx="108">
                          <c:v>6,147,473.66</c:v>
                        </c:pt>
                        <c:pt idx="109">
                          <c:v>3,688,188.02</c:v>
                        </c:pt>
                        <c:pt idx="110">
                          <c:v>20,584,525.45</c:v>
                        </c:pt>
                        <c:pt idx="111">
                          <c:v>4,599,057.35</c:v>
                        </c:pt>
                        <c:pt idx="112">
                          <c:v>2,863,045.43</c:v>
                        </c:pt>
                        <c:pt idx="113">
                          <c:v>8,507,655.30</c:v>
                        </c:pt>
                        <c:pt idx="114">
                          <c:v>44,351,003.29</c:v>
                        </c:pt>
                        <c:pt idx="115">
                          <c:v>1,428,447.56</c:v>
                        </c:pt>
                        <c:pt idx="116">
                          <c:v>29,507,870.54</c:v>
                        </c:pt>
                        <c:pt idx="117">
                          <c:v>387,188,228.96</c:v>
                        </c:pt>
                        <c:pt idx="118">
                          <c:v>94,437,310.45</c:v>
                        </c:pt>
                        <c:pt idx="119">
                          <c:v>35,273,614.76</c:v>
                        </c:pt>
                        <c:pt idx="120">
                          <c:v>129,710,925.21</c:v>
                        </c:pt>
                        <c:pt idx="121">
                          <c:v>516,899,154.17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46,243,598.43</c:v>
                        </c:pt>
                        <c:pt idx="57">
                          <c:v>10,343,957.91</c:v>
                        </c:pt>
                        <c:pt idx="58">
                          <c:v>3,825,865.09</c:v>
                        </c:pt>
                        <c:pt idx="59">
                          <c:v>14,169,823.00</c:v>
                        </c:pt>
                        <c:pt idx="60">
                          <c:v>60,413,421.43</c:v>
                        </c:pt>
                        <c:pt idx="61">
                          <c:v>0.00</c:v>
                        </c:pt>
                        <c:pt idx="62">
                          <c:v>0.00</c:v>
                        </c:pt>
                        <c:pt idx="63">
                          <c:v>0.00</c:v>
                        </c:pt>
                        <c:pt idx="64">
                          <c:v>0.00</c:v>
                        </c:pt>
                        <c:pt idx="65">
                          <c:v>0.00</c:v>
                        </c:pt>
                        <c:pt idx="66">
                          <c:v>0.00</c:v>
                        </c:pt>
                        <c:pt idx="67">
                          <c:v>15,800.00</c:v>
                        </c:pt>
                        <c:pt idx="68">
                          <c:v>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15,800.00</c:v>
                        </c:pt>
                        <c:pt idx="118">
                          <c:v>0.00</c:v>
                        </c:pt>
                        <c:pt idx="119">
                          <c:v>0.00</c:v>
                        </c:pt>
                        <c:pt idx="120">
                          <c:v>0.00</c:v>
                        </c:pt>
                        <c:pt idx="121">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325,569,751.54</c:v>
                        </c:pt>
                        <c:pt idx="57">
                          <c:v>67,633,570.95</c:v>
                        </c:pt>
                        <c:pt idx="58">
                          <c:v>25,015,271.82</c:v>
                        </c:pt>
                        <c:pt idx="59">
                          <c:v>92,648,842.77</c:v>
                        </c:pt>
                        <c:pt idx="60">
                          <c:v>418,218,594.31</c:v>
                        </c:pt>
                        <c:pt idx="61">
                          <c:v>0.00</c:v>
                        </c:pt>
                        <c:pt idx="62">
                          <c:v>0.00</c:v>
                        </c:pt>
                        <c:pt idx="63">
                          <c:v>0.00</c:v>
                        </c:pt>
                        <c:pt idx="64">
                          <c:v>0.00</c:v>
                        </c:pt>
                        <c:pt idx="65">
                          <c:v>0.00</c:v>
                        </c:pt>
                        <c:pt idx="66">
                          <c:v>0.00</c:v>
                        </c:pt>
                        <c:pt idx="67">
                          <c:v>0.00</c:v>
                        </c:pt>
                        <c:pt idx="68">
                          <c:v>0.00</c:v>
                        </c:pt>
                        <c:pt idx="69">
                          <c:v>597,528.90</c:v>
                        </c:pt>
                        <c:pt idx="70">
                          <c:v>0.00</c:v>
                        </c:pt>
                        <c:pt idx="71">
                          <c:v>0.00</c:v>
                        </c:pt>
                        <c:pt idx="72">
                          <c:v>0.00</c:v>
                        </c:pt>
                        <c:pt idx="73">
                          <c:v>0.00</c:v>
                        </c:pt>
                        <c:pt idx="74">
                          <c:v>543,433.34</c:v>
                        </c:pt>
                        <c:pt idx="75">
                          <c:v>507,496.23</c:v>
                        </c:pt>
                        <c:pt idx="76">
                          <c:v>20,277.60</c:v>
                        </c:pt>
                        <c:pt idx="77">
                          <c:v>0.00</c:v>
                        </c:pt>
                        <c:pt idx="78">
                          <c:v>72,400.00</c:v>
                        </c:pt>
                        <c:pt idx="79">
                          <c:v>911,499.29</c:v>
                        </c:pt>
                        <c:pt idx="80">
                          <c:v>0.00</c:v>
                        </c:pt>
                        <c:pt idx="81">
                          <c:v>0.00</c:v>
                        </c:pt>
                        <c:pt idx="82">
                          <c:v>0.00</c:v>
                        </c:pt>
                        <c:pt idx="83">
                          <c:v>0.00</c:v>
                        </c:pt>
                        <c:pt idx="84">
                          <c:v>0.00</c:v>
                        </c:pt>
                        <c:pt idx="85">
                          <c:v>325,745.36</c:v>
                        </c:pt>
                        <c:pt idx="86">
                          <c:v>68,159.00</c:v>
                        </c:pt>
                        <c:pt idx="87">
                          <c:v>0.00</c:v>
                        </c:pt>
                        <c:pt idx="88">
                          <c:v>0.00</c:v>
                        </c:pt>
                        <c:pt idx="89">
                          <c:v>461,439.46</c:v>
                        </c:pt>
                        <c:pt idx="90">
                          <c:v>5,355.00</c:v>
                        </c:pt>
                        <c:pt idx="91">
                          <c:v>0.00</c:v>
                        </c:pt>
                        <c:pt idx="92">
                          <c:v>26,247.88</c:v>
                        </c:pt>
                        <c:pt idx="93">
                          <c:v>0.00</c:v>
                        </c:pt>
                        <c:pt idx="94">
                          <c:v>0.00</c:v>
                        </c:pt>
                        <c:pt idx="95">
                          <c:v>0.00</c:v>
                        </c:pt>
                        <c:pt idx="96">
                          <c:v>0.00</c:v>
                        </c:pt>
                        <c:pt idx="97">
                          <c:v>0.00</c:v>
                        </c:pt>
                        <c:pt idx="98">
                          <c:v>400,697.18</c:v>
                        </c:pt>
                        <c:pt idx="99">
                          <c:v>58,793.52</c:v>
                        </c:pt>
                        <c:pt idx="100">
                          <c:v>0.00</c:v>
                        </c:pt>
                        <c:pt idx="101">
                          <c:v>0.00</c:v>
                        </c:pt>
                        <c:pt idx="102">
                          <c:v>0.00</c:v>
                        </c:pt>
                        <c:pt idx="103">
                          <c:v>0.00</c:v>
                        </c:pt>
                        <c:pt idx="104">
                          <c:v>0.00</c:v>
                        </c:pt>
                        <c:pt idx="105">
                          <c:v>0.00</c:v>
                        </c:pt>
                        <c:pt idx="106">
                          <c:v>0.00</c:v>
                        </c:pt>
                        <c:pt idx="107">
                          <c:v>0.00</c:v>
                        </c:pt>
                        <c:pt idx="108">
                          <c:v>2,249.96</c:v>
                        </c:pt>
                        <c:pt idx="109">
                          <c:v>0.00</c:v>
                        </c:pt>
                        <c:pt idx="110">
                          <c:v>0.00</c:v>
                        </c:pt>
                        <c:pt idx="111">
                          <c:v>0.00</c:v>
                        </c:pt>
                        <c:pt idx="112">
                          <c:v>172.96</c:v>
                        </c:pt>
                        <c:pt idx="113">
                          <c:v>0.00</c:v>
                        </c:pt>
                        <c:pt idx="114">
                          <c:v>88,702.05</c:v>
                        </c:pt>
                        <c:pt idx="115">
                          <c:v>0.00</c:v>
                        </c:pt>
                        <c:pt idx="116">
                          <c:v>58,994.12</c:v>
                        </c:pt>
                        <c:pt idx="117">
                          <c:v>4,149,191.85</c:v>
                        </c:pt>
                        <c:pt idx="118">
                          <c:v>14,868,403.45</c:v>
                        </c:pt>
                        <c:pt idx="119">
                          <c:v>5,843,883.30</c:v>
                        </c:pt>
                        <c:pt idx="120">
                          <c:v>8,298,383.70</c:v>
                        </c:pt>
                        <c:pt idx="121">
                          <c:v>12,447,575.55</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383,023,237.11</c:v>
                        </c:pt>
                        <c:pt idx="57">
                          <c:v>79,568,907.00</c:v>
                        </c:pt>
                        <c:pt idx="58">
                          <c:v>29,429,731.46</c:v>
                        </c:pt>
                        <c:pt idx="59">
                          <c:v>108,998,638.46</c:v>
                        </c:pt>
                        <c:pt idx="60">
                          <c:v>492,021,875.57</c:v>
                        </c:pt>
                      </c:lvl>
                    </c:multiLvlStrCache>
                  </c:multiLvlStrRef>
                </c15:cat>
              </c15:filteredCategoryTitle>
            </c:ext>
          </c:extLst>
        </c:ser>
        <c:dLbls>
          <c:showLegendKey val="0"/>
          <c:showVal val="0"/>
          <c:showCatName val="0"/>
          <c:showSerName val="0"/>
          <c:showPercent val="0"/>
          <c:showBubbleSize val="0"/>
        </c:dLbls>
        <c:gapWidth val="150"/>
        <c:axId val="325779704"/>
        <c:axId val="325780488"/>
      </c:barChart>
      <c:catAx>
        <c:axId val="325779704"/>
        <c:scaling>
          <c:orientation val="minMax"/>
        </c:scaling>
        <c:delete val="0"/>
        <c:axPos val="b"/>
        <c:numFmt formatCode="General" sourceLinked="0"/>
        <c:majorTickMark val="out"/>
        <c:minorTickMark val="none"/>
        <c:tickLblPos val="nextTo"/>
        <c:crossAx val="325780488"/>
        <c:crosses val="autoZero"/>
        <c:auto val="1"/>
        <c:lblAlgn val="ctr"/>
        <c:lblOffset val="100"/>
        <c:noMultiLvlLbl val="0"/>
      </c:catAx>
      <c:valAx>
        <c:axId val="325780488"/>
        <c:scaling>
          <c:orientation val="minMax"/>
        </c:scaling>
        <c:delete val="0"/>
        <c:axPos val="l"/>
        <c:majorGridlines/>
        <c:numFmt formatCode="General" sourceLinked="1"/>
        <c:majorTickMark val="out"/>
        <c:minorTickMark val="none"/>
        <c:tickLblPos val="nextTo"/>
        <c:crossAx val="32577970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302"/>
  <sheetViews>
    <sheetView tabSelected="1" zoomScale="70" zoomScaleNormal="70" workbookViewId="0">
      <pane xSplit="3" ySplit="11" topLeftCell="R32" activePane="bottomRight" state="frozen"/>
      <selection pane="topRight" activeCell="D1" sqref="D1"/>
      <selection pane="bottomLeft" activeCell="A12" sqref="A12"/>
      <selection pane="bottomRight" activeCell="C5" sqref="C5"/>
    </sheetView>
  </sheetViews>
  <sheetFormatPr defaultColWidth="9.140625" defaultRowHeight="15" x14ac:dyDescent="0.25"/>
  <cols>
    <col min="1" max="1" width="4.85546875" style="2" customWidth="1"/>
    <col min="2" max="2" width="8.7109375" style="5" customWidth="1"/>
    <col min="3" max="3" width="78.85546875" style="2" customWidth="1"/>
    <col min="4" max="4" width="56.28515625" style="2" customWidth="1"/>
    <col min="5" max="5" width="20" style="5" customWidth="1"/>
    <col min="6" max="6" width="22" style="5" hidden="1" customWidth="1"/>
    <col min="7" max="7" width="38.140625" style="5" hidden="1" customWidth="1"/>
    <col min="8" max="8" width="26.85546875" style="2" customWidth="1"/>
    <col min="9" max="9" width="91.42578125" style="5" customWidth="1"/>
    <col min="10" max="10" width="25.7109375" style="5" customWidth="1"/>
    <col min="11" max="11" width="18.85546875" style="5" customWidth="1"/>
    <col min="12" max="12" width="15.140625" style="5" customWidth="1"/>
    <col min="13" max="13" width="29.7109375" style="5" customWidth="1"/>
    <col min="14" max="14" width="42.85546875" style="5" customWidth="1"/>
    <col min="15" max="15" width="16.28515625" style="5" customWidth="1"/>
    <col min="16" max="16" width="21.140625" style="5" customWidth="1"/>
    <col min="17" max="17" width="26" style="5" customWidth="1"/>
    <col min="18" max="18" width="24.5703125" style="2" customWidth="1"/>
    <col min="19" max="19" width="22.28515625" style="2" customWidth="1"/>
    <col min="20" max="20" width="29.140625" style="2" customWidth="1"/>
    <col min="21" max="21" width="18.7109375" style="5" hidden="1" customWidth="1"/>
    <col min="22" max="22" width="24.42578125" style="2" customWidth="1"/>
    <col min="23" max="23" width="24.5703125" style="2" customWidth="1"/>
    <col min="24" max="24" width="26.7109375" style="2" customWidth="1"/>
    <col min="25" max="25" width="23.42578125" style="5" customWidth="1"/>
    <col min="26" max="26" width="16.42578125" style="5" hidden="1" customWidth="1"/>
    <col min="27" max="27" width="22.42578125" style="6" customWidth="1"/>
    <col min="28" max="28" width="25.7109375"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2" spans="1:31" x14ac:dyDescent="0.25">
      <c r="C2" s="5"/>
      <c r="D2" s="5"/>
      <c r="H2" s="5"/>
      <c r="R2" s="5"/>
      <c r="S2" s="5"/>
      <c r="T2" s="5"/>
      <c r="V2" s="5"/>
      <c r="W2" s="5"/>
      <c r="X2" s="5"/>
    </row>
    <row r="3" spans="1:31" x14ac:dyDescent="0.25">
      <c r="C3" s="5"/>
      <c r="D3" s="30"/>
      <c r="H3" s="5"/>
      <c r="R3" s="5"/>
      <c r="S3" s="5"/>
      <c r="T3" s="5"/>
      <c r="V3" s="5"/>
      <c r="W3" s="5"/>
      <c r="X3" s="5"/>
    </row>
    <row r="4" spans="1:31" ht="15.75" customHeight="1" x14ac:dyDescent="0.25">
      <c r="A4" s="3"/>
      <c r="C4" s="5"/>
      <c r="D4" s="5"/>
      <c r="H4" s="5"/>
      <c r="Q4" s="41"/>
      <c r="R4" s="5"/>
      <c r="S4" s="5"/>
      <c r="T4" s="5"/>
      <c r="V4" s="5"/>
      <c r="W4" s="5"/>
      <c r="X4" s="5"/>
    </row>
    <row r="5" spans="1:31" ht="39.75" customHeight="1" x14ac:dyDescent="0.25">
      <c r="A5" s="3"/>
      <c r="B5" s="288" t="s">
        <v>1410</v>
      </c>
      <c r="C5" s="288"/>
      <c r="D5" s="5"/>
      <c r="E5" s="12"/>
      <c r="F5" s="12"/>
      <c r="G5" s="261" t="s">
        <v>54</v>
      </c>
      <c r="H5" s="261"/>
      <c r="I5" s="261"/>
      <c r="J5" s="11"/>
      <c r="K5" s="12"/>
      <c r="L5" s="12"/>
      <c r="M5" s="12"/>
      <c r="N5" s="63"/>
      <c r="O5" s="12"/>
      <c r="P5" s="12"/>
      <c r="Q5" s="63"/>
      <c r="R5" s="63"/>
      <c r="S5" s="63"/>
      <c r="T5" s="12"/>
      <c r="U5" s="12"/>
      <c r="V5" s="261" t="s">
        <v>1412</v>
      </c>
      <c r="W5" s="261"/>
      <c r="X5" s="261"/>
      <c r="Y5" s="29"/>
      <c r="Z5" s="29"/>
      <c r="AA5" s="61"/>
      <c r="AB5" s="6"/>
      <c r="AC5" s="6"/>
    </row>
    <row r="6" spans="1:31" ht="15.75" customHeight="1" x14ac:dyDescent="0.25">
      <c r="A6" s="3"/>
      <c r="B6" s="288" t="s">
        <v>1411</v>
      </c>
      <c r="C6" s="288"/>
      <c r="D6" s="289"/>
      <c r="E6" s="12"/>
      <c r="F6" s="12"/>
      <c r="G6" s="12"/>
      <c r="H6" s="12"/>
      <c r="I6" s="12"/>
      <c r="J6" s="12"/>
      <c r="K6" s="12"/>
      <c r="L6" s="12"/>
      <c r="M6" s="12"/>
      <c r="N6" s="12"/>
      <c r="O6" s="12"/>
      <c r="P6" s="12"/>
      <c r="Q6" s="15"/>
      <c r="R6" s="41"/>
      <c r="S6" s="41"/>
      <c r="T6" s="12"/>
      <c r="U6" s="12"/>
      <c r="V6" s="12"/>
      <c r="W6" s="12"/>
      <c r="X6" s="12"/>
      <c r="Y6" s="6"/>
      <c r="Z6" s="6"/>
      <c r="AA6" s="13"/>
      <c r="AB6" s="13"/>
      <c r="AC6" s="13"/>
    </row>
    <row r="7" spans="1:31" ht="15.75" customHeight="1" x14ac:dyDescent="0.25">
      <c r="A7" s="3"/>
      <c r="B7" s="68"/>
      <c r="C7" s="68"/>
      <c r="D7" s="68"/>
      <c r="E7" s="68"/>
      <c r="F7" s="68"/>
      <c r="G7" s="68"/>
      <c r="I7" s="68"/>
      <c r="J7" s="68"/>
      <c r="K7" s="68"/>
      <c r="L7" s="68"/>
      <c r="M7" s="68"/>
      <c r="N7" s="68"/>
      <c r="O7" s="68"/>
      <c r="P7" s="241"/>
      <c r="Q7" s="69"/>
      <c r="R7" s="70"/>
      <c r="S7" s="70"/>
      <c r="T7" s="68"/>
      <c r="U7" s="138"/>
      <c r="V7" s="68"/>
      <c r="W7" s="68"/>
      <c r="X7" s="68"/>
      <c r="Y7" s="68"/>
      <c r="Z7" s="68"/>
      <c r="AA7" s="71"/>
      <c r="AB7" s="71"/>
      <c r="AC7" s="31"/>
      <c r="AD7" s="1"/>
      <c r="AE7" s="1"/>
    </row>
    <row r="8" spans="1:31" ht="30" customHeight="1" thickBot="1" x14ac:dyDescent="0.3">
      <c r="A8" s="3"/>
      <c r="B8" s="72"/>
      <c r="C8" s="73" t="s">
        <v>1375</v>
      </c>
      <c r="D8" s="68"/>
      <c r="E8" s="68"/>
      <c r="F8" s="217">
        <v>4.6531000000000002</v>
      </c>
      <c r="G8" s="68"/>
      <c r="H8" s="68"/>
      <c r="I8" s="68"/>
      <c r="J8" s="68"/>
      <c r="K8" s="68"/>
      <c r="L8" s="68"/>
      <c r="M8" s="68"/>
      <c r="N8" s="68"/>
      <c r="O8" s="68"/>
      <c r="P8" s="68"/>
      <c r="Q8" s="68"/>
      <c r="R8" s="68"/>
      <c r="S8" s="68"/>
      <c r="T8" s="68"/>
      <c r="U8" s="68"/>
      <c r="V8" s="68"/>
      <c r="W8" s="68"/>
      <c r="X8" s="68" t="s">
        <v>323</v>
      </c>
      <c r="Y8" s="74"/>
      <c r="Z8" s="74"/>
      <c r="AA8" s="71"/>
      <c r="AB8" s="71"/>
      <c r="AC8" s="31"/>
      <c r="AD8" s="1"/>
      <c r="AE8" s="1"/>
    </row>
    <row r="9" spans="1:31" s="5" customFormat="1" ht="49.5" customHeight="1" x14ac:dyDescent="0.25">
      <c r="B9" s="281" t="s">
        <v>48</v>
      </c>
      <c r="C9" s="262" t="s">
        <v>1386</v>
      </c>
      <c r="D9" s="262" t="s">
        <v>1387</v>
      </c>
      <c r="E9" s="262" t="s">
        <v>1388</v>
      </c>
      <c r="F9" s="262" t="s">
        <v>1389</v>
      </c>
      <c r="G9" s="264" t="s">
        <v>1390</v>
      </c>
      <c r="H9" s="262" t="s">
        <v>1389</v>
      </c>
      <c r="I9" s="264" t="s">
        <v>1390</v>
      </c>
      <c r="J9" s="264" t="s">
        <v>1391</v>
      </c>
      <c r="K9" s="264" t="s">
        <v>1392</v>
      </c>
      <c r="L9" s="262" t="s">
        <v>1393</v>
      </c>
      <c r="M9" s="266" t="s">
        <v>1394</v>
      </c>
      <c r="N9" s="266" t="s">
        <v>1395</v>
      </c>
      <c r="O9" s="262" t="s">
        <v>1396</v>
      </c>
      <c r="P9" s="264" t="s">
        <v>1397</v>
      </c>
      <c r="Q9" s="262" t="s">
        <v>1398</v>
      </c>
      <c r="R9" s="255" t="s">
        <v>1399</v>
      </c>
      <c r="S9" s="256"/>
      <c r="T9" s="257"/>
      <c r="U9" s="258" t="s">
        <v>1400</v>
      </c>
      <c r="V9" s="258" t="s">
        <v>1404</v>
      </c>
      <c r="W9" s="258" t="s">
        <v>1405</v>
      </c>
      <c r="X9" s="253" t="s">
        <v>1406</v>
      </c>
      <c r="Y9" s="253" t="s">
        <v>1407</v>
      </c>
      <c r="Z9" s="253" t="s">
        <v>371</v>
      </c>
      <c r="AA9" s="255" t="s">
        <v>1408</v>
      </c>
      <c r="AB9" s="260"/>
      <c r="AC9" s="31"/>
    </row>
    <row r="10" spans="1:31" s="5" customFormat="1" ht="128.25" customHeight="1" x14ac:dyDescent="0.25">
      <c r="B10" s="282"/>
      <c r="C10" s="263"/>
      <c r="D10" s="263"/>
      <c r="E10" s="263"/>
      <c r="F10" s="263"/>
      <c r="G10" s="265"/>
      <c r="H10" s="263"/>
      <c r="I10" s="265"/>
      <c r="J10" s="265"/>
      <c r="K10" s="265"/>
      <c r="L10" s="263"/>
      <c r="M10" s="267"/>
      <c r="N10" s="267"/>
      <c r="O10" s="263"/>
      <c r="P10" s="265"/>
      <c r="Q10" s="263"/>
      <c r="R10" s="75" t="s">
        <v>1401</v>
      </c>
      <c r="S10" s="75" t="s">
        <v>1402</v>
      </c>
      <c r="T10" s="75" t="s">
        <v>1403</v>
      </c>
      <c r="U10" s="259"/>
      <c r="V10" s="268"/>
      <c r="W10" s="268"/>
      <c r="X10" s="254"/>
      <c r="Y10" s="254"/>
      <c r="Z10" s="254"/>
      <c r="AA10" s="76" t="s">
        <v>1401</v>
      </c>
      <c r="AB10" s="164" t="s">
        <v>1409</v>
      </c>
      <c r="AC10" s="31"/>
    </row>
    <row r="11" spans="1:31" s="5" customFormat="1" ht="22.5" customHeight="1" x14ac:dyDescent="0.25">
      <c r="B11" s="99"/>
      <c r="C11" s="78" t="s">
        <v>149</v>
      </c>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31"/>
    </row>
    <row r="12" spans="1:31" s="5" customFormat="1" ht="87.75" customHeight="1" x14ac:dyDescent="0.25">
      <c r="B12" s="80">
        <v>1</v>
      </c>
      <c r="C12" s="271" t="s">
        <v>1277</v>
      </c>
      <c r="D12" s="107" t="s">
        <v>1125</v>
      </c>
      <c r="E12" s="152">
        <v>110647</v>
      </c>
      <c r="F12" s="81" t="s">
        <v>204</v>
      </c>
      <c r="G12" s="270" t="s">
        <v>201</v>
      </c>
      <c r="H12" s="82" t="s">
        <v>147</v>
      </c>
      <c r="I12" s="37" t="s">
        <v>411</v>
      </c>
      <c r="J12" s="114" t="s">
        <v>412</v>
      </c>
      <c r="K12" s="114">
        <v>43822</v>
      </c>
      <c r="L12" s="136">
        <v>0.75</v>
      </c>
      <c r="M12" s="83" t="str">
        <f>VLOOKUP($E12,Sheet1!$A:$C,2,FALSE)</f>
        <v>Regiunea 6 Nord-Vest</v>
      </c>
      <c r="N12" s="83" t="str">
        <f>VLOOKUP($E12,Sheet1!$A:$C,3,FALSE)</f>
        <v>Timis</v>
      </c>
      <c r="O12" s="82" t="s">
        <v>372</v>
      </c>
      <c r="P12" s="82" t="s">
        <v>700</v>
      </c>
      <c r="Q12" s="103">
        <f>+R12+S12+T12</f>
        <v>54301526.629999995</v>
      </c>
      <c r="R12" s="103">
        <v>40726144.969999999</v>
      </c>
      <c r="S12" s="103">
        <v>0</v>
      </c>
      <c r="T12" s="103">
        <v>13575381.66</v>
      </c>
      <c r="U12" s="103"/>
      <c r="V12" s="103">
        <v>27375968.289999999</v>
      </c>
      <c r="W12" s="103">
        <v>0</v>
      </c>
      <c r="X12" s="103">
        <f t="shared" ref="X12:X20" si="0">+R12+S12+T12+V12+W12</f>
        <v>81677494.919999987</v>
      </c>
      <c r="Y12" s="103" t="s">
        <v>375</v>
      </c>
      <c r="Z12" s="103" t="s">
        <v>376</v>
      </c>
      <c r="AA12" s="84">
        <v>0</v>
      </c>
      <c r="AB12" s="165">
        <v>0</v>
      </c>
      <c r="AC12" s="1"/>
      <c r="AD12" s="1"/>
      <c r="AE12" s="1"/>
    </row>
    <row r="13" spans="1:31" s="5" customFormat="1" ht="139.5" customHeight="1" x14ac:dyDescent="0.25">
      <c r="B13" s="189">
        <f>+B12+1</f>
        <v>2</v>
      </c>
      <c r="C13" s="272"/>
      <c r="D13" s="107" t="s">
        <v>1126</v>
      </c>
      <c r="E13" s="154">
        <v>110562</v>
      </c>
      <c r="F13" s="81" t="s">
        <v>205</v>
      </c>
      <c r="G13" s="270"/>
      <c r="H13" s="82" t="s">
        <v>147</v>
      </c>
      <c r="I13" s="37" t="s">
        <v>398</v>
      </c>
      <c r="J13" s="114">
        <v>41640</v>
      </c>
      <c r="K13" s="114">
        <v>44256</v>
      </c>
      <c r="L13" s="136">
        <v>0.75</v>
      </c>
      <c r="M13" s="83" t="str">
        <f>VLOOKUP($E13,Sheet1!$A:$C,2,FALSE)</f>
        <v>Regiunea 5 Vest</v>
      </c>
      <c r="N13" s="83" t="str">
        <f>VLOOKUP($E13,Sheet1!$A:$C,3,FALSE)</f>
        <v>Hunedoara,Timis</v>
      </c>
      <c r="O13" s="82" t="s">
        <v>372</v>
      </c>
      <c r="P13" s="82" t="s">
        <v>700</v>
      </c>
      <c r="Q13" s="103">
        <f t="shared" ref="Q13:Q120" si="1">+R13+S13+T13</f>
        <v>1988825344.78</v>
      </c>
      <c r="R13" s="103">
        <v>1491619008.5799999</v>
      </c>
      <c r="S13" s="103">
        <v>0</v>
      </c>
      <c r="T13" s="103">
        <v>497206336.19999999</v>
      </c>
      <c r="U13" s="103"/>
      <c r="V13" s="91">
        <v>500207574.24000001</v>
      </c>
      <c r="W13" s="91">
        <v>0</v>
      </c>
      <c r="X13" s="103">
        <f t="shared" si="0"/>
        <v>2489032919.02</v>
      </c>
      <c r="Y13" s="103" t="s">
        <v>375</v>
      </c>
      <c r="Z13" s="103" t="s">
        <v>841</v>
      </c>
      <c r="AA13" s="144">
        <v>613949244.25999987</v>
      </c>
      <c r="AB13" s="166">
        <v>204649748.05000001</v>
      </c>
      <c r="AC13" s="1"/>
      <c r="AD13" s="1"/>
      <c r="AE13" s="1"/>
    </row>
    <row r="14" spans="1:31" s="5" customFormat="1" ht="159.75" customHeight="1" x14ac:dyDescent="0.25">
      <c r="B14" s="80">
        <f t="shared" ref="B14:B21" si="2">+B13+1</f>
        <v>3</v>
      </c>
      <c r="C14" s="272"/>
      <c r="D14" s="107" t="s">
        <v>714</v>
      </c>
      <c r="E14" s="154">
        <v>115748</v>
      </c>
      <c r="F14" s="81" t="s">
        <v>715</v>
      </c>
      <c r="G14" s="270"/>
      <c r="H14" s="82" t="s">
        <v>147</v>
      </c>
      <c r="I14" s="42" t="s">
        <v>743</v>
      </c>
      <c r="J14" s="114" t="s">
        <v>716</v>
      </c>
      <c r="K14" s="114">
        <v>43769</v>
      </c>
      <c r="L14" s="136">
        <v>0.75</v>
      </c>
      <c r="M14" s="83" t="str">
        <f>VLOOKUP($E14,Sheet1!$A:$C,2,FALSE)</f>
        <v>Regiunea 6 Nord-Vest,Regiunea 7 Centru</v>
      </c>
      <c r="N14" s="83" t="str">
        <f>VLOOKUP($E14,Sheet1!$A:$C,3,FALSE)</f>
        <v>Cluj,Mures</v>
      </c>
      <c r="O14" s="82" t="s">
        <v>372</v>
      </c>
      <c r="P14" s="82" t="s">
        <v>700</v>
      </c>
      <c r="Q14" s="103">
        <f t="shared" si="1"/>
        <v>1513061739.95</v>
      </c>
      <c r="R14" s="103">
        <v>1134796304.96</v>
      </c>
      <c r="S14" s="103">
        <v>0</v>
      </c>
      <c r="T14" s="103">
        <v>378265434.99000001</v>
      </c>
      <c r="U14" s="103">
        <v>0</v>
      </c>
      <c r="V14" s="103">
        <v>313866437.10000002</v>
      </c>
      <c r="W14" s="103">
        <v>0</v>
      </c>
      <c r="X14" s="103">
        <f t="shared" si="0"/>
        <v>1826928177.0500002</v>
      </c>
      <c r="Y14" s="103" t="s">
        <v>375</v>
      </c>
      <c r="Z14" s="103" t="s">
        <v>376</v>
      </c>
      <c r="AA14" s="144">
        <v>474179602.60000002</v>
      </c>
      <c r="AB14" s="166">
        <v>158059867.52000001</v>
      </c>
      <c r="AC14" s="1"/>
      <c r="AD14" s="1"/>
      <c r="AE14" s="1"/>
    </row>
    <row r="15" spans="1:31" s="5" customFormat="1" ht="159.75" customHeight="1" x14ac:dyDescent="0.25">
      <c r="B15" s="80">
        <f t="shared" si="2"/>
        <v>4</v>
      </c>
      <c r="C15" s="272"/>
      <c r="D15" s="107" t="s">
        <v>940</v>
      </c>
      <c r="E15" s="154">
        <v>119750</v>
      </c>
      <c r="F15" s="81" t="s">
        <v>941</v>
      </c>
      <c r="G15" s="152"/>
      <c r="H15" s="82" t="s">
        <v>147</v>
      </c>
      <c r="I15" s="42" t="s">
        <v>942</v>
      </c>
      <c r="J15" s="114" t="s">
        <v>943</v>
      </c>
      <c r="K15" s="114" t="s">
        <v>944</v>
      </c>
      <c r="L15" s="136">
        <v>0.75</v>
      </c>
      <c r="M15" s="83" t="s">
        <v>945</v>
      </c>
      <c r="N15" s="83" t="s">
        <v>946</v>
      </c>
      <c r="O15" s="82" t="s">
        <v>372</v>
      </c>
      <c r="P15" s="82" t="s">
        <v>947</v>
      </c>
      <c r="Q15" s="103">
        <f t="shared" si="1"/>
        <v>1705127</v>
      </c>
      <c r="R15" s="103">
        <v>1278845.25</v>
      </c>
      <c r="S15" s="103">
        <v>0</v>
      </c>
      <c r="T15" s="103">
        <v>426281.75</v>
      </c>
      <c r="U15" s="103">
        <v>0</v>
      </c>
      <c r="V15" s="103">
        <v>304513</v>
      </c>
      <c r="W15" s="103">
        <v>0</v>
      </c>
      <c r="X15" s="103">
        <f t="shared" si="0"/>
        <v>2009640</v>
      </c>
      <c r="Y15" s="103" t="s">
        <v>375</v>
      </c>
      <c r="Z15" s="103" t="s">
        <v>376</v>
      </c>
      <c r="AA15" s="84">
        <v>0</v>
      </c>
      <c r="AB15" s="165">
        <v>0</v>
      </c>
      <c r="AC15" s="1"/>
      <c r="AD15" s="1"/>
      <c r="AE15" s="1"/>
    </row>
    <row r="16" spans="1:31" s="5" customFormat="1" ht="78" customHeight="1" x14ac:dyDescent="0.25">
      <c r="B16" s="80">
        <f t="shared" si="2"/>
        <v>5</v>
      </c>
      <c r="C16" s="272"/>
      <c r="D16" s="107" t="s">
        <v>1080</v>
      </c>
      <c r="E16" s="154">
        <v>116393</v>
      </c>
      <c r="F16" s="81" t="s">
        <v>1085</v>
      </c>
      <c r="G16" s="152"/>
      <c r="H16" s="82" t="s">
        <v>147</v>
      </c>
      <c r="I16" s="42" t="s">
        <v>1081</v>
      </c>
      <c r="J16" s="114">
        <v>41640</v>
      </c>
      <c r="K16" s="114" t="s">
        <v>482</v>
      </c>
      <c r="L16" s="136">
        <v>0.75</v>
      </c>
      <c r="M16" s="83" t="s">
        <v>1082</v>
      </c>
      <c r="N16" s="83" t="s">
        <v>1083</v>
      </c>
      <c r="O16" s="82" t="s">
        <v>372</v>
      </c>
      <c r="P16" s="82" t="s">
        <v>1084</v>
      </c>
      <c r="Q16" s="103">
        <f t="shared" si="1"/>
        <v>344950896.79000002</v>
      </c>
      <c r="R16" s="103">
        <v>258713172.61000001</v>
      </c>
      <c r="S16" s="103">
        <v>0</v>
      </c>
      <c r="T16" s="103">
        <v>86237724.180000007</v>
      </c>
      <c r="U16" s="103">
        <v>0</v>
      </c>
      <c r="V16" s="103">
        <v>84718154.109999999</v>
      </c>
      <c r="W16" s="103">
        <v>0</v>
      </c>
      <c r="X16" s="103">
        <f t="shared" si="0"/>
        <v>429669050.90000004</v>
      </c>
      <c r="Y16" s="103" t="s">
        <v>375</v>
      </c>
      <c r="Z16" s="103" t="s">
        <v>376</v>
      </c>
      <c r="AA16" s="144">
        <v>28151516.41</v>
      </c>
      <c r="AB16" s="166">
        <v>9383838.8000000007</v>
      </c>
      <c r="AC16" s="1"/>
      <c r="AD16" s="1"/>
      <c r="AE16" s="1"/>
    </row>
    <row r="17" spans="2:32" s="141" customFormat="1" ht="79.5" customHeight="1" x14ac:dyDescent="0.25">
      <c r="B17" s="80">
        <f t="shared" si="2"/>
        <v>6</v>
      </c>
      <c r="C17" s="273"/>
      <c r="D17" s="154" t="s">
        <v>1168</v>
      </c>
      <c r="E17" s="154">
        <v>123462</v>
      </c>
      <c r="F17" s="81" t="s">
        <v>1169</v>
      </c>
      <c r="G17" s="154"/>
      <c r="H17" s="83" t="s">
        <v>147</v>
      </c>
      <c r="I17" s="42" t="s">
        <v>1170</v>
      </c>
      <c r="J17" s="118">
        <v>43467</v>
      </c>
      <c r="K17" s="118" t="s">
        <v>1171</v>
      </c>
      <c r="L17" s="153">
        <v>0.75</v>
      </c>
      <c r="M17" s="83" t="s">
        <v>1172</v>
      </c>
      <c r="N17" s="83" t="s">
        <v>1173</v>
      </c>
      <c r="O17" s="83" t="s">
        <v>372</v>
      </c>
      <c r="P17" s="83" t="s">
        <v>1084</v>
      </c>
      <c r="Q17" s="103">
        <f t="shared" si="1"/>
        <v>6401800.4699999997</v>
      </c>
      <c r="R17" s="91">
        <v>4801350.3499999996</v>
      </c>
      <c r="S17" s="91">
        <v>0</v>
      </c>
      <c r="T17" s="91">
        <v>1600450.12</v>
      </c>
      <c r="U17" s="91">
        <v>0</v>
      </c>
      <c r="V17" s="91">
        <v>1181172.6599999999</v>
      </c>
      <c r="W17" s="91">
        <v>0</v>
      </c>
      <c r="X17" s="103">
        <f t="shared" si="0"/>
        <v>7582973.1299999999</v>
      </c>
      <c r="Y17" s="91" t="s">
        <v>375</v>
      </c>
      <c r="Z17" s="91" t="s">
        <v>376</v>
      </c>
      <c r="AA17" s="111">
        <v>0</v>
      </c>
      <c r="AB17" s="167">
        <v>0</v>
      </c>
      <c r="AC17" s="53"/>
      <c r="AD17" s="53"/>
      <c r="AE17" s="53"/>
    </row>
    <row r="18" spans="2:32" s="141" customFormat="1" ht="159.75" customHeight="1" x14ac:dyDescent="0.25">
      <c r="B18" s="80">
        <f t="shared" si="2"/>
        <v>7</v>
      </c>
      <c r="C18" s="148"/>
      <c r="D18" s="154" t="s">
        <v>1197</v>
      </c>
      <c r="E18" s="154">
        <v>120919</v>
      </c>
      <c r="F18" s="81" t="s">
        <v>1198</v>
      </c>
      <c r="G18" s="154"/>
      <c r="H18" s="83" t="s">
        <v>147</v>
      </c>
      <c r="I18" s="42" t="s">
        <v>1199</v>
      </c>
      <c r="J18" s="118" t="s">
        <v>1200</v>
      </c>
      <c r="K18" s="118" t="s">
        <v>396</v>
      </c>
      <c r="L18" s="153">
        <v>0.75</v>
      </c>
      <c r="M18" s="83" t="s">
        <v>1201</v>
      </c>
      <c r="N18" s="83" t="s">
        <v>1202</v>
      </c>
      <c r="O18" s="83" t="s">
        <v>372</v>
      </c>
      <c r="P18" s="83">
        <v>28</v>
      </c>
      <c r="Q18" s="103">
        <f t="shared" si="1"/>
        <v>41700.800000000003</v>
      </c>
      <c r="R18" s="91">
        <v>31275.599999999999</v>
      </c>
      <c r="S18" s="91">
        <v>0</v>
      </c>
      <c r="T18" s="91">
        <v>10425.200000000001</v>
      </c>
      <c r="U18" s="91">
        <v>0</v>
      </c>
      <c r="V18" s="91">
        <v>7923.15</v>
      </c>
      <c r="W18" s="91">
        <v>0</v>
      </c>
      <c r="X18" s="103">
        <f t="shared" si="0"/>
        <v>49623.950000000004</v>
      </c>
      <c r="Y18" s="91" t="s">
        <v>375</v>
      </c>
      <c r="Z18" s="91" t="s">
        <v>376</v>
      </c>
      <c r="AA18" s="111">
        <v>0</v>
      </c>
      <c r="AB18" s="167">
        <v>0</v>
      </c>
      <c r="AC18" s="53"/>
      <c r="AD18" s="53"/>
      <c r="AE18" s="53"/>
    </row>
    <row r="19" spans="2:32" s="141" customFormat="1" ht="159.75" customHeight="1" x14ac:dyDescent="0.25">
      <c r="B19" s="80">
        <f t="shared" si="2"/>
        <v>8</v>
      </c>
      <c r="C19" s="148"/>
      <c r="D19" s="143" t="s">
        <v>1195</v>
      </c>
      <c r="E19" s="142" t="s">
        <v>1196</v>
      </c>
      <c r="F19" s="81" t="s">
        <v>1207</v>
      </c>
      <c r="G19" s="154"/>
      <c r="H19" s="83" t="s">
        <v>147</v>
      </c>
      <c r="I19" s="42" t="s">
        <v>1203</v>
      </c>
      <c r="J19" s="118" t="s">
        <v>1049</v>
      </c>
      <c r="K19" s="118" t="s">
        <v>1204</v>
      </c>
      <c r="L19" s="153">
        <v>0.75</v>
      </c>
      <c r="M19" s="83" t="s">
        <v>1205</v>
      </c>
      <c r="N19" s="83" t="s">
        <v>1206</v>
      </c>
      <c r="O19" s="83" t="s">
        <v>372</v>
      </c>
      <c r="P19" s="83">
        <v>28</v>
      </c>
      <c r="Q19" s="103">
        <f t="shared" si="1"/>
        <v>145296694.22999999</v>
      </c>
      <c r="R19" s="91">
        <v>108972520.69</v>
      </c>
      <c r="S19" s="91">
        <v>0</v>
      </c>
      <c r="T19" s="91">
        <v>36324173.539999999</v>
      </c>
      <c r="U19" s="91">
        <v>0</v>
      </c>
      <c r="V19" s="91">
        <v>28777782.420000002</v>
      </c>
      <c r="W19" s="91">
        <v>0</v>
      </c>
      <c r="X19" s="103">
        <f t="shared" si="0"/>
        <v>174074476.64999998</v>
      </c>
      <c r="Y19" s="91" t="s">
        <v>375</v>
      </c>
      <c r="Z19" s="91" t="s">
        <v>376</v>
      </c>
      <c r="AA19" s="111">
        <v>249460.27</v>
      </c>
      <c r="AB19" s="167">
        <v>83153.42</v>
      </c>
      <c r="AC19" s="53"/>
      <c r="AD19" s="53"/>
      <c r="AE19" s="53"/>
    </row>
    <row r="20" spans="2:32" s="141" customFormat="1" ht="159.75" customHeight="1" x14ac:dyDescent="0.25">
      <c r="B20" s="189">
        <f t="shared" si="2"/>
        <v>9</v>
      </c>
      <c r="C20" s="207"/>
      <c r="D20" s="143" t="s">
        <v>1286</v>
      </c>
      <c r="E20" s="142">
        <v>122606</v>
      </c>
      <c r="F20" s="81" t="s">
        <v>1296</v>
      </c>
      <c r="G20" s="206"/>
      <c r="H20" s="83" t="s">
        <v>147</v>
      </c>
      <c r="I20" s="42" t="s">
        <v>1288</v>
      </c>
      <c r="J20" s="118" t="s">
        <v>1289</v>
      </c>
      <c r="K20" s="118" t="s">
        <v>396</v>
      </c>
      <c r="L20" s="153">
        <v>0.75</v>
      </c>
      <c r="M20" s="83" t="s">
        <v>1287</v>
      </c>
      <c r="N20" s="83" t="s">
        <v>629</v>
      </c>
      <c r="O20" s="83" t="s">
        <v>372</v>
      </c>
      <c r="P20" s="83">
        <v>28</v>
      </c>
      <c r="Q20" s="91">
        <v>763800.44</v>
      </c>
      <c r="R20" s="91">
        <v>572850.34</v>
      </c>
      <c r="S20" s="91">
        <v>0</v>
      </c>
      <c r="T20" s="91">
        <v>190950.1</v>
      </c>
      <c r="U20" s="91">
        <v>0</v>
      </c>
      <c r="V20" s="91">
        <v>186651.7</v>
      </c>
      <c r="W20" s="91">
        <v>0</v>
      </c>
      <c r="X20" s="91">
        <f t="shared" si="0"/>
        <v>950452.1399999999</v>
      </c>
      <c r="Y20" s="91" t="s">
        <v>375</v>
      </c>
      <c r="Z20" s="91" t="s">
        <v>376</v>
      </c>
      <c r="AA20" s="111">
        <v>63687075.109999999</v>
      </c>
      <c r="AB20" s="167">
        <v>21229025.030000001</v>
      </c>
      <c r="AC20" s="53"/>
      <c r="AD20" s="53"/>
      <c r="AE20" s="53"/>
    </row>
    <row r="21" spans="2:32" s="141" customFormat="1" ht="159.75" customHeight="1" x14ac:dyDescent="0.25">
      <c r="B21" s="189">
        <f t="shared" si="2"/>
        <v>10</v>
      </c>
      <c r="C21" s="225"/>
      <c r="D21" s="143" t="s">
        <v>1320</v>
      </c>
      <c r="E21" s="142">
        <v>120234</v>
      </c>
      <c r="F21" s="81" t="s">
        <v>1321</v>
      </c>
      <c r="G21" s="224"/>
      <c r="H21" s="83" t="s">
        <v>147</v>
      </c>
      <c r="I21" s="42" t="s">
        <v>1322</v>
      </c>
      <c r="J21" s="118" t="s">
        <v>1321</v>
      </c>
      <c r="K21" s="118" t="s">
        <v>1323</v>
      </c>
      <c r="L21" s="153">
        <v>0.75</v>
      </c>
      <c r="M21" s="83" t="s">
        <v>1324</v>
      </c>
      <c r="N21" s="83" t="s">
        <v>648</v>
      </c>
      <c r="O21" s="83" t="s">
        <v>372</v>
      </c>
      <c r="P21" s="83">
        <v>28</v>
      </c>
      <c r="Q21" s="91">
        <v>5807308355.0699997</v>
      </c>
      <c r="R21" s="91">
        <v>4355481266.3800001</v>
      </c>
      <c r="S21" s="91"/>
      <c r="T21" s="91">
        <v>1451827088.6900001</v>
      </c>
      <c r="U21" s="91"/>
      <c r="V21" s="91">
        <v>519740774.06999999</v>
      </c>
      <c r="W21" s="91"/>
      <c r="X21" s="91">
        <v>7327494923.1199999</v>
      </c>
      <c r="Y21" s="91" t="s">
        <v>375</v>
      </c>
      <c r="Z21" s="91"/>
      <c r="AA21" s="111">
        <v>71329645.109999999</v>
      </c>
      <c r="AB21" s="167">
        <v>23776548.340000004</v>
      </c>
      <c r="AC21" s="53"/>
      <c r="AD21" s="53"/>
      <c r="AE21" s="53"/>
    </row>
    <row r="22" spans="2:32" s="5" customFormat="1" ht="21" customHeight="1" x14ac:dyDescent="0.25">
      <c r="B22" s="85"/>
      <c r="C22" s="86" t="s">
        <v>151</v>
      </c>
      <c r="D22" s="86"/>
      <c r="E22" s="86"/>
      <c r="F22" s="86"/>
      <c r="G22" s="86"/>
      <c r="H22" s="86"/>
      <c r="I22" s="87"/>
      <c r="J22" s="86"/>
      <c r="K22" s="86"/>
      <c r="L22" s="86"/>
      <c r="M22" s="86"/>
      <c r="N22" s="86"/>
      <c r="O22" s="86"/>
      <c r="P22" s="86"/>
      <c r="Q22" s="88">
        <f>SUM(Q12:Q21)</f>
        <v>9862656986.1599998</v>
      </c>
      <c r="R22" s="88">
        <f>SUM(R12:R21)</f>
        <v>7396992739.7300005</v>
      </c>
      <c r="S22" s="88">
        <f t="shared" ref="S22:AB22" si="3">SUM(S12:S21)</f>
        <v>0</v>
      </c>
      <c r="T22" s="88">
        <f t="shared" si="3"/>
        <v>2465664246.4300003</v>
      </c>
      <c r="U22" s="88">
        <f t="shared" si="3"/>
        <v>0</v>
      </c>
      <c r="V22" s="88">
        <f t="shared" si="3"/>
        <v>1476366950.74</v>
      </c>
      <c r="W22" s="88">
        <f t="shared" si="3"/>
        <v>0</v>
      </c>
      <c r="X22" s="88">
        <f t="shared" si="3"/>
        <v>12339469730.879999</v>
      </c>
      <c r="Y22" s="88"/>
      <c r="Z22" s="88"/>
      <c r="AA22" s="88">
        <f t="shared" si="3"/>
        <v>1251546543.7599998</v>
      </c>
      <c r="AB22" s="88">
        <f t="shared" si="3"/>
        <v>417182181.16000009</v>
      </c>
      <c r="AC22" s="43"/>
      <c r="AD22" s="43"/>
      <c r="AE22" s="1"/>
    </row>
    <row r="23" spans="2:32" s="5" customFormat="1" ht="75.75" customHeight="1" x14ac:dyDescent="0.25">
      <c r="B23" s="80">
        <v>11</v>
      </c>
      <c r="C23" s="271" t="s">
        <v>1278</v>
      </c>
      <c r="D23" s="154" t="s">
        <v>1127</v>
      </c>
      <c r="E23" s="154">
        <v>110706</v>
      </c>
      <c r="F23" s="81" t="s">
        <v>206</v>
      </c>
      <c r="G23" s="269" t="s">
        <v>201</v>
      </c>
      <c r="H23" s="82" t="s">
        <v>153</v>
      </c>
      <c r="I23" s="37" t="s">
        <v>1128</v>
      </c>
      <c r="J23" s="114" t="s">
        <v>413</v>
      </c>
      <c r="K23" s="114">
        <v>43889</v>
      </c>
      <c r="L23" s="136">
        <v>0.75</v>
      </c>
      <c r="M23" s="83" t="str">
        <f>VLOOKUP($E23,Sheet1!$A:$C,2,FALSE)</f>
        <v>Regiunea 7 Centru</v>
      </c>
      <c r="N23" s="83" t="str">
        <f>VLOOKUP($E23,Sheet1!$A:$C,3,FALSE)</f>
        <v>Alba,Mures,Sibiu</v>
      </c>
      <c r="O23" s="82" t="s">
        <v>372</v>
      </c>
      <c r="P23" s="82" t="s">
        <v>700</v>
      </c>
      <c r="Q23" s="103">
        <f t="shared" si="1"/>
        <v>1192273010.04</v>
      </c>
      <c r="R23" s="103">
        <v>894204757.52999997</v>
      </c>
      <c r="S23" s="103">
        <v>0</v>
      </c>
      <c r="T23" s="103">
        <v>298068252.50999999</v>
      </c>
      <c r="U23" s="103"/>
      <c r="V23" s="103">
        <v>356994233.46999997</v>
      </c>
      <c r="W23" s="103">
        <v>34850302.060000002</v>
      </c>
      <c r="X23" s="103">
        <f>+R23+S23+T23+V23+W23</f>
        <v>1584117545.5699999</v>
      </c>
      <c r="Y23" s="103" t="s">
        <v>375</v>
      </c>
      <c r="Z23" s="103" t="s">
        <v>841</v>
      </c>
      <c r="AA23" s="192">
        <v>426595476.22999996</v>
      </c>
      <c r="AB23" s="193">
        <v>142224960.06</v>
      </c>
      <c r="AC23" s="1"/>
      <c r="AD23" s="1"/>
      <c r="AE23" s="51">
        <f>+AE22*D7</f>
        <v>0</v>
      </c>
      <c r="AF23" s="19"/>
    </row>
    <row r="24" spans="2:32" s="5" customFormat="1" ht="102" customHeight="1" x14ac:dyDescent="0.25">
      <c r="B24" s="189">
        <f>+B23+1</f>
        <v>12</v>
      </c>
      <c r="C24" s="272"/>
      <c r="D24" s="154" t="s">
        <v>1129</v>
      </c>
      <c r="E24" s="152">
        <v>111298</v>
      </c>
      <c r="F24" s="90" t="s">
        <v>207</v>
      </c>
      <c r="G24" s="269"/>
      <c r="H24" s="82" t="s">
        <v>153</v>
      </c>
      <c r="I24" s="37" t="s">
        <v>399</v>
      </c>
      <c r="J24" s="114">
        <v>41726</v>
      </c>
      <c r="K24" s="114">
        <v>43896</v>
      </c>
      <c r="L24" s="136">
        <v>0.75</v>
      </c>
      <c r="M24" s="83" t="str">
        <f>VLOOKUP($E24,Sheet1!$A:$C,2,FALSE)</f>
        <v>Regiunea 5 Vest,Regiunea 7 Centru</v>
      </c>
      <c r="N24" s="83" t="str">
        <f>VLOOKUP($E24,Sheet1!$A:$C,3,FALSE)</f>
        <v>Alba,Hunedoara</v>
      </c>
      <c r="O24" s="82" t="s">
        <v>372</v>
      </c>
      <c r="P24" s="82" t="s">
        <v>700</v>
      </c>
      <c r="Q24" s="103">
        <f t="shared" si="1"/>
        <v>1149169978.74</v>
      </c>
      <c r="R24" s="103">
        <v>861877484.05999994</v>
      </c>
      <c r="S24" s="103">
        <v>0</v>
      </c>
      <c r="T24" s="103">
        <v>287292494.68000001</v>
      </c>
      <c r="U24" s="103"/>
      <c r="V24" s="103">
        <v>617094753.24000001</v>
      </c>
      <c r="W24" s="103">
        <v>35907858.469999999</v>
      </c>
      <c r="X24" s="103">
        <f>+R24+S24+T24+V24+W24</f>
        <v>1802172590.45</v>
      </c>
      <c r="Y24" s="103" t="s">
        <v>375</v>
      </c>
      <c r="Z24" s="103" t="s">
        <v>842</v>
      </c>
      <c r="AA24" s="194">
        <v>477129951.14000005</v>
      </c>
      <c r="AB24" s="195">
        <v>159043316.99999997</v>
      </c>
      <c r="AC24" s="1"/>
      <c r="AD24" s="1"/>
      <c r="AE24" s="1"/>
    </row>
    <row r="25" spans="2:32" s="5" customFormat="1" ht="174" customHeight="1" x14ac:dyDescent="0.25">
      <c r="B25" s="80">
        <f>+B24+1</f>
        <v>13</v>
      </c>
      <c r="C25" s="272"/>
      <c r="D25" s="162" t="s">
        <v>662</v>
      </c>
      <c r="E25" s="152">
        <v>110923</v>
      </c>
      <c r="F25" s="90" t="s">
        <v>674</v>
      </c>
      <c r="G25" s="269"/>
      <c r="H25" s="82" t="s">
        <v>153</v>
      </c>
      <c r="I25" s="42" t="s">
        <v>698</v>
      </c>
      <c r="J25" s="151" t="s">
        <v>676</v>
      </c>
      <c r="K25" s="114">
        <v>44698</v>
      </c>
      <c r="L25" s="136">
        <v>0.75</v>
      </c>
      <c r="M25" s="83" t="str">
        <f>VLOOKUP($E25,Sheet1!$A:$C,2,FALSE)</f>
        <v>Regiunea 2 Sud-Est</v>
      </c>
      <c r="N25" s="83" t="str">
        <f>VLOOKUP($E25,Sheet1!$A:$C,3,FALSE)</f>
        <v>Constanta</v>
      </c>
      <c r="O25" s="82" t="s">
        <v>372</v>
      </c>
      <c r="P25" s="82" t="s">
        <v>700</v>
      </c>
      <c r="Q25" s="103">
        <f>+R25+S25+T25</f>
        <v>60160980.530000001</v>
      </c>
      <c r="R25" s="91">
        <v>45120735.399999999</v>
      </c>
      <c r="S25" s="91">
        <v>0</v>
      </c>
      <c r="T25" s="91">
        <v>15040245.130000001</v>
      </c>
      <c r="U25" s="91"/>
      <c r="V25" s="91">
        <v>14735766.529999999</v>
      </c>
      <c r="W25" s="91">
        <v>0</v>
      </c>
      <c r="X25" s="103">
        <f>+R25+S25+T25+V25+W25</f>
        <v>74896747.060000002</v>
      </c>
      <c r="Y25" s="103" t="s">
        <v>375</v>
      </c>
      <c r="Z25" s="103"/>
      <c r="AA25" s="192">
        <v>39956047.289999999</v>
      </c>
      <c r="AB25" s="193">
        <v>13318682.42</v>
      </c>
      <c r="AC25" s="1"/>
      <c r="AD25" s="1"/>
      <c r="AE25" s="1"/>
    </row>
    <row r="26" spans="2:32" s="5" customFormat="1" ht="118.5" customHeight="1" x14ac:dyDescent="0.25">
      <c r="B26" s="80">
        <f>+B25+1</f>
        <v>14</v>
      </c>
      <c r="C26" s="273"/>
      <c r="D26" s="162" t="s">
        <v>666</v>
      </c>
      <c r="E26" s="152">
        <v>117677</v>
      </c>
      <c r="F26" s="90" t="s">
        <v>678</v>
      </c>
      <c r="G26" s="269"/>
      <c r="H26" s="82" t="s">
        <v>153</v>
      </c>
      <c r="I26" s="42" t="s">
        <v>699</v>
      </c>
      <c r="J26" s="151" t="s">
        <v>677</v>
      </c>
      <c r="K26" s="114">
        <v>44986</v>
      </c>
      <c r="L26" s="136">
        <v>0.75</v>
      </c>
      <c r="M26" s="83" t="str">
        <f>VLOOKUP($E26,Sheet1!$A:$C,2,FALSE)</f>
        <v>Regiunea 5 Vest</v>
      </c>
      <c r="N26" s="83" t="str">
        <f>VLOOKUP($E26,Sheet1!$A:$C,3,FALSE)</f>
        <v>Arad,Hunedoara</v>
      </c>
      <c r="O26" s="82" t="s">
        <v>372</v>
      </c>
      <c r="P26" s="82" t="s">
        <v>700</v>
      </c>
      <c r="Q26" s="91">
        <f>+R26+S26+T26</f>
        <v>8011453703.6499996</v>
      </c>
      <c r="R26" s="103">
        <v>6008590277.7399998</v>
      </c>
      <c r="S26" s="91">
        <v>0</v>
      </c>
      <c r="T26" s="91">
        <v>2002863425.9100001</v>
      </c>
      <c r="U26" s="91"/>
      <c r="V26" s="91">
        <v>1515313447.51</v>
      </c>
      <c r="W26" s="91">
        <v>0</v>
      </c>
      <c r="X26" s="103">
        <f>+R26+S26+T26+V26+W26</f>
        <v>9526767151.1599998</v>
      </c>
      <c r="Y26" s="103" t="s">
        <v>375</v>
      </c>
      <c r="Z26" s="103"/>
      <c r="AA26" s="192">
        <v>949349676.21000016</v>
      </c>
      <c r="AB26" s="193">
        <v>316449892.05999994</v>
      </c>
      <c r="AC26" s="1"/>
      <c r="AD26" s="1"/>
      <c r="AE26" s="1"/>
    </row>
    <row r="27" spans="2:32" s="5" customFormat="1" ht="25.5" customHeight="1" x14ac:dyDescent="0.25">
      <c r="B27" s="85"/>
      <c r="C27" s="86" t="s">
        <v>152</v>
      </c>
      <c r="D27" s="86"/>
      <c r="E27" s="86"/>
      <c r="F27" s="86"/>
      <c r="G27" s="86"/>
      <c r="H27" s="86"/>
      <c r="I27" s="87"/>
      <c r="J27" s="86"/>
      <c r="K27" s="86"/>
      <c r="L27" s="86"/>
      <c r="M27" s="86"/>
      <c r="N27" s="86"/>
      <c r="O27" s="86"/>
      <c r="P27" s="86"/>
      <c r="Q27" s="88">
        <f t="shared" si="1"/>
        <v>10413057672.959999</v>
      </c>
      <c r="R27" s="88">
        <f>SUM(R23:R26)</f>
        <v>7809793254.7299995</v>
      </c>
      <c r="S27" s="88">
        <f t="shared" ref="S27:AB27" si="4">SUM(S23:S26)</f>
        <v>0</v>
      </c>
      <c r="T27" s="88">
        <f t="shared" si="4"/>
        <v>2603264418.23</v>
      </c>
      <c r="U27" s="88">
        <f t="shared" si="4"/>
        <v>0</v>
      </c>
      <c r="V27" s="88">
        <f t="shared" si="4"/>
        <v>2504138200.75</v>
      </c>
      <c r="W27" s="88">
        <f t="shared" si="4"/>
        <v>70758160.530000001</v>
      </c>
      <c r="X27" s="88">
        <f t="shared" si="4"/>
        <v>12987954034.24</v>
      </c>
      <c r="Y27" s="88"/>
      <c r="Z27" s="88"/>
      <c r="AA27" s="89">
        <f t="shared" si="4"/>
        <v>1893031150.8700001</v>
      </c>
      <c r="AB27" s="168">
        <f t="shared" si="4"/>
        <v>631036851.53999996</v>
      </c>
      <c r="AC27" s="43"/>
      <c r="AD27" s="43"/>
      <c r="AE27" s="1"/>
    </row>
    <row r="28" spans="2:32" s="5" customFormat="1" ht="60" customHeight="1" x14ac:dyDescent="0.25">
      <c r="B28" s="92">
        <f>+B26+1</f>
        <v>15</v>
      </c>
      <c r="C28" s="271" t="s">
        <v>1279</v>
      </c>
      <c r="D28" s="154" t="s">
        <v>948</v>
      </c>
      <c r="E28" s="154">
        <v>121106</v>
      </c>
      <c r="F28" s="154" t="s">
        <v>949</v>
      </c>
      <c r="G28" s="154" t="s">
        <v>950</v>
      </c>
      <c r="H28" s="154" t="s">
        <v>951</v>
      </c>
      <c r="I28" s="32" t="s">
        <v>952</v>
      </c>
      <c r="J28" s="154" t="s">
        <v>953</v>
      </c>
      <c r="K28" s="154" t="s">
        <v>954</v>
      </c>
      <c r="L28" s="136">
        <v>0.75</v>
      </c>
      <c r="M28" s="154" t="s">
        <v>955</v>
      </c>
      <c r="N28" s="154" t="s">
        <v>486</v>
      </c>
      <c r="O28" s="154" t="s">
        <v>372</v>
      </c>
      <c r="P28" s="154" t="s">
        <v>700</v>
      </c>
      <c r="Q28" s="104">
        <v>353734274.55000001</v>
      </c>
      <c r="R28" s="104">
        <v>265300705.94</v>
      </c>
      <c r="S28" s="104"/>
      <c r="T28" s="104">
        <v>88433568.579999998</v>
      </c>
      <c r="U28" s="104"/>
      <c r="V28" s="104">
        <v>193389908.83000001</v>
      </c>
      <c r="W28" s="104">
        <v>106557559.61</v>
      </c>
      <c r="X28" s="103">
        <f>+R28+S28+T28+V28+W28</f>
        <v>653681742.96000004</v>
      </c>
      <c r="Y28" s="104" t="s">
        <v>375</v>
      </c>
      <c r="Z28" s="104" t="s">
        <v>842</v>
      </c>
      <c r="AA28" s="144">
        <v>170502846.66</v>
      </c>
      <c r="AB28" s="166">
        <v>56834282.230000004</v>
      </c>
      <c r="AC28" s="43"/>
      <c r="AD28" s="43"/>
      <c r="AE28" s="1"/>
    </row>
    <row r="29" spans="2:32" s="5" customFormat="1" ht="73.5" customHeight="1" x14ac:dyDescent="0.25">
      <c r="B29" s="92">
        <f>+B28+1</f>
        <v>16</v>
      </c>
      <c r="C29" s="272"/>
      <c r="D29" s="154" t="s">
        <v>956</v>
      </c>
      <c r="E29" s="154">
        <v>121588</v>
      </c>
      <c r="F29" s="154" t="s">
        <v>957</v>
      </c>
      <c r="G29" s="188" t="s">
        <v>1253</v>
      </c>
      <c r="H29" s="154" t="s">
        <v>958</v>
      </c>
      <c r="I29" s="32" t="s">
        <v>959</v>
      </c>
      <c r="J29" s="154" t="s">
        <v>960</v>
      </c>
      <c r="K29" s="154" t="s">
        <v>954</v>
      </c>
      <c r="L29" s="136">
        <v>0.75</v>
      </c>
      <c r="M29" s="154" t="s">
        <v>955</v>
      </c>
      <c r="N29" s="154" t="s">
        <v>486</v>
      </c>
      <c r="O29" s="154" t="s">
        <v>372</v>
      </c>
      <c r="P29" s="154" t="s">
        <v>700</v>
      </c>
      <c r="Q29" s="104">
        <f>+R29+S29+T29</f>
        <v>19025969.52</v>
      </c>
      <c r="R29" s="104">
        <v>14269477.17</v>
      </c>
      <c r="S29" s="104">
        <v>0</v>
      </c>
      <c r="T29" s="104">
        <v>4756492.3499999996</v>
      </c>
      <c r="U29" s="104"/>
      <c r="V29" s="104">
        <v>6752152.54</v>
      </c>
      <c r="W29" s="104">
        <v>2730427.87</v>
      </c>
      <c r="X29" s="103">
        <f>+R29+S29+T29+V29+W29</f>
        <v>28508549.93</v>
      </c>
      <c r="Y29" s="104" t="s">
        <v>375</v>
      </c>
      <c r="Z29" s="104" t="s">
        <v>842</v>
      </c>
      <c r="AA29" s="91">
        <v>987755.16</v>
      </c>
      <c r="AB29" s="170">
        <v>329251.72000000003</v>
      </c>
      <c r="AC29" s="43"/>
      <c r="AD29" s="43"/>
      <c r="AE29" s="1"/>
    </row>
    <row r="30" spans="2:32" s="5" customFormat="1" ht="66.75" customHeight="1" x14ac:dyDescent="0.25">
      <c r="B30" s="92">
        <f>+B29+1</f>
        <v>17</v>
      </c>
      <c r="C30" s="273"/>
      <c r="D30" s="188" t="s">
        <v>1251</v>
      </c>
      <c r="E30" s="190">
        <v>121499</v>
      </c>
      <c r="F30" s="188" t="s">
        <v>1256</v>
      </c>
      <c r="G30" s="188" t="s">
        <v>1254</v>
      </c>
      <c r="H30" s="188" t="s">
        <v>1252</v>
      </c>
      <c r="I30" s="32" t="s">
        <v>1257</v>
      </c>
      <c r="J30" s="188" t="s">
        <v>960</v>
      </c>
      <c r="K30" s="188" t="s">
        <v>1258</v>
      </c>
      <c r="L30" s="136">
        <v>0.75</v>
      </c>
      <c r="M30" s="188" t="s">
        <v>624</v>
      </c>
      <c r="N30" s="188" t="s">
        <v>486</v>
      </c>
      <c r="O30" s="188" t="s">
        <v>372</v>
      </c>
      <c r="P30" s="188" t="s">
        <v>1255</v>
      </c>
      <c r="Q30" s="104">
        <f>+R30+S30+T30</f>
        <v>187012688.72</v>
      </c>
      <c r="R30" s="104">
        <v>140259516.56999999</v>
      </c>
      <c r="S30" s="104">
        <v>0</v>
      </c>
      <c r="T30" s="104">
        <v>46753172.149999999</v>
      </c>
      <c r="U30" s="104"/>
      <c r="V30" s="104">
        <v>40613255.460000001</v>
      </c>
      <c r="W30" s="104">
        <v>0</v>
      </c>
      <c r="X30" s="103">
        <f>+R30+S30+T30+V30+W30</f>
        <v>227625944.18000001</v>
      </c>
      <c r="Y30" s="104" t="s">
        <v>375</v>
      </c>
      <c r="Z30" s="104"/>
      <c r="AA30" s="91">
        <v>0</v>
      </c>
      <c r="AB30" s="170">
        <v>0</v>
      </c>
      <c r="AC30" s="43"/>
      <c r="AD30" s="43"/>
      <c r="AE30" s="1"/>
    </row>
    <row r="31" spans="2:32" s="5" customFormat="1" ht="25.5" customHeight="1" x14ac:dyDescent="0.25">
      <c r="B31" s="85"/>
      <c r="C31" s="86" t="s">
        <v>961</v>
      </c>
      <c r="D31" s="86"/>
      <c r="E31" s="85"/>
      <c r="F31" s="86"/>
      <c r="G31" s="86"/>
      <c r="H31" s="86"/>
      <c r="I31" s="86"/>
      <c r="J31" s="86"/>
      <c r="K31" s="86"/>
      <c r="L31" s="86"/>
      <c r="M31" s="86"/>
      <c r="N31" s="86"/>
      <c r="O31" s="86"/>
      <c r="P31" s="86"/>
      <c r="Q31" s="93">
        <f>SUM(Q28:Q30)</f>
        <v>559772932.78999996</v>
      </c>
      <c r="R31" s="93">
        <f>SUM(R28:R30)</f>
        <v>419829699.68000001</v>
      </c>
      <c r="S31" s="93">
        <f t="shared" ref="S31:AB31" si="5">SUM(S28:S30)</f>
        <v>0</v>
      </c>
      <c r="T31" s="93">
        <f t="shared" si="5"/>
        <v>139943233.07999998</v>
      </c>
      <c r="U31" s="93">
        <f t="shared" si="5"/>
        <v>0</v>
      </c>
      <c r="V31" s="93">
        <f t="shared" si="5"/>
        <v>240755316.83000001</v>
      </c>
      <c r="W31" s="93">
        <f t="shared" si="5"/>
        <v>109287987.48</v>
      </c>
      <c r="X31" s="93">
        <f t="shared" si="5"/>
        <v>909816237.06999993</v>
      </c>
      <c r="Y31" s="93"/>
      <c r="Z31" s="93"/>
      <c r="AA31" s="93">
        <f t="shared" si="5"/>
        <v>171490601.81999999</v>
      </c>
      <c r="AB31" s="93">
        <f t="shared" si="5"/>
        <v>57163533.950000003</v>
      </c>
      <c r="AC31" s="43"/>
      <c r="AD31" s="43"/>
      <c r="AE31" s="1"/>
    </row>
    <row r="32" spans="2:32" s="5" customFormat="1" ht="61.5" customHeight="1" x14ac:dyDescent="0.25">
      <c r="B32" s="94">
        <f>+B30+1</f>
        <v>18</v>
      </c>
      <c r="C32" s="271" t="s">
        <v>1280</v>
      </c>
      <c r="D32" s="154" t="s">
        <v>1130</v>
      </c>
      <c r="E32" s="154">
        <v>111325</v>
      </c>
      <c r="F32" s="81" t="s">
        <v>208</v>
      </c>
      <c r="G32" s="269" t="s">
        <v>201</v>
      </c>
      <c r="H32" s="82" t="s">
        <v>156</v>
      </c>
      <c r="I32" s="37" t="s">
        <v>414</v>
      </c>
      <c r="J32" s="82" t="s">
        <v>415</v>
      </c>
      <c r="K32" s="114">
        <v>44992</v>
      </c>
      <c r="L32" s="136">
        <v>0.75</v>
      </c>
      <c r="M32" s="83" t="str">
        <f>VLOOKUP($E32,Sheet1!$A:$C,2,FALSE)</f>
        <v>Regiunea 1 Nord-Est</v>
      </c>
      <c r="N32" s="83" t="str">
        <f>VLOOKUP($E32,Sheet1!$A:$C,3,FALSE)</f>
        <v>Bucuresti</v>
      </c>
      <c r="O32" s="82" t="s">
        <v>372</v>
      </c>
      <c r="P32" s="82" t="s">
        <v>700</v>
      </c>
      <c r="Q32" s="103">
        <f t="shared" si="1"/>
        <v>200965212</v>
      </c>
      <c r="R32" s="103">
        <v>150723909</v>
      </c>
      <c r="S32" s="103">
        <v>0</v>
      </c>
      <c r="T32" s="103">
        <v>50241303</v>
      </c>
      <c r="U32" s="103"/>
      <c r="V32" s="103">
        <v>117320081.61</v>
      </c>
      <c r="W32" s="103">
        <v>0</v>
      </c>
      <c r="X32" s="103">
        <f>+R32+S32+T32+V32+W32</f>
        <v>318285293.61000001</v>
      </c>
      <c r="Y32" s="103" t="s">
        <v>375</v>
      </c>
      <c r="Z32" s="103" t="s">
        <v>376</v>
      </c>
      <c r="AA32" s="144">
        <v>83458715.210000008</v>
      </c>
      <c r="AB32" s="166">
        <v>27819571.719999999</v>
      </c>
      <c r="AC32" s="1"/>
      <c r="AD32" s="1"/>
      <c r="AE32" s="1"/>
    </row>
    <row r="33" spans="2:31" s="5" customFormat="1" ht="52.5" customHeight="1" x14ac:dyDescent="0.25">
      <c r="B33" s="94">
        <f>+B32+1</f>
        <v>19</v>
      </c>
      <c r="C33" s="272"/>
      <c r="D33" s="154" t="s">
        <v>1131</v>
      </c>
      <c r="E33" s="154">
        <v>111687</v>
      </c>
      <c r="F33" s="81" t="s">
        <v>209</v>
      </c>
      <c r="G33" s="269"/>
      <c r="H33" s="82" t="s">
        <v>156</v>
      </c>
      <c r="I33" s="37" t="s">
        <v>516</v>
      </c>
      <c r="J33" s="82" t="s">
        <v>509</v>
      </c>
      <c r="K33" s="82" t="s">
        <v>510</v>
      </c>
      <c r="L33" s="136">
        <v>0.75</v>
      </c>
      <c r="M33" s="83" t="str">
        <f>VLOOKUP($E33,Sheet1!$A:$C,2,FALSE)</f>
        <v>Regiunea 1 Nord-Est</v>
      </c>
      <c r="N33" s="83" t="str">
        <f>VLOOKUP($E33,Sheet1!$A:$C,3,FALSE)</f>
        <v>Bucuresti</v>
      </c>
      <c r="O33" s="82" t="s">
        <v>372</v>
      </c>
      <c r="P33" s="82" t="s">
        <v>700</v>
      </c>
      <c r="Q33" s="103">
        <f t="shared" si="1"/>
        <v>1479894883</v>
      </c>
      <c r="R33" s="103">
        <v>1109921162.25</v>
      </c>
      <c r="S33" s="103">
        <v>0</v>
      </c>
      <c r="T33" s="103">
        <v>369973720.75</v>
      </c>
      <c r="U33" s="103"/>
      <c r="V33" s="103">
        <v>333417885</v>
      </c>
      <c r="W33" s="103">
        <v>0</v>
      </c>
      <c r="X33" s="103">
        <f>+R33+S33+T33+V33+W33</f>
        <v>1813312768</v>
      </c>
      <c r="Y33" s="103" t="s">
        <v>375</v>
      </c>
      <c r="Z33" s="103"/>
      <c r="AA33" s="144">
        <v>547800159.13999999</v>
      </c>
      <c r="AB33" s="166">
        <v>182600053.03000003</v>
      </c>
      <c r="AC33" s="1"/>
      <c r="AD33" s="1"/>
      <c r="AE33" s="1"/>
    </row>
    <row r="34" spans="2:31" s="5" customFormat="1" ht="99.75" customHeight="1" x14ac:dyDescent="0.25">
      <c r="B34" s="94">
        <f>+B33+1</f>
        <v>20</v>
      </c>
      <c r="C34" s="272"/>
      <c r="D34" s="162" t="s">
        <v>706</v>
      </c>
      <c r="E34" s="152">
        <v>111879</v>
      </c>
      <c r="F34" s="90" t="s">
        <v>210</v>
      </c>
      <c r="G34" s="269"/>
      <c r="H34" s="82" t="s">
        <v>156</v>
      </c>
      <c r="I34" s="37" t="s">
        <v>511</v>
      </c>
      <c r="J34" s="82" t="s">
        <v>512</v>
      </c>
      <c r="K34" s="82" t="s">
        <v>513</v>
      </c>
      <c r="L34" s="136">
        <v>0.75</v>
      </c>
      <c r="M34" s="83" t="str">
        <f>VLOOKUP($E34,Sheet1!$A:$C,2,FALSE)</f>
        <v>Regiunea 8 Bucureşti-Ilfov</v>
      </c>
      <c r="N34" s="83" t="str">
        <f>VLOOKUP($E34,Sheet1!$A:$C,3,FALSE)</f>
        <v>Bucuresti</v>
      </c>
      <c r="O34" s="82" t="s">
        <v>372</v>
      </c>
      <c r="P34" s="82" t="s">
        <v>700</v>
      </c>
      <c r="Q34" s="103">
        <f t="shared" si="1"/>
        <v>18876637</v>
      </c>
      <c r="R34" s="103">
        <v>14157477.75</v>
      </c>
      <c r="S34" s="103">
        <v>0</v>
      </c>
      <c r="T34" s="103">
        <v>4719159.25</v>
      </c>
      <c r="U34" s="103"/>
      <c r="V34" s="103">
        <v>3628901.82</v>
      </c>
      <c r="W34" s="103">
        <v>0</v>
      </c>
      <c r="X34" s="103">
        <f>+R34+S34+T34+V34+W34</f>
        <v>22505538.82</v>
      </c>
      <c r="Y34" s="103" t="s">
        <v>375</v>
      </c>
      <c r="Z34" s="103"/>
      <c r="AA34" s="84">
        <v>12266750.640000001</v>
      </c>
      <c r="AB34" s="165">
        <v>4088916.88</v>
      </c>
      <c r="AC34" s="1"/>
      <c r="AD34" s="1"/>
      <c r="AE34" s="1"/>
    </row>
    <row r="35" spans="2:31" s="5" customFormat="1" ht="67.5" customHeight="1" x14ac:dyDescent="0.25">
      <c r="B35" s="94">
        <f>+B34+1</f>
        <v>21</v>
      </c>
      <c r="C35" s="273"/>
      <c r="D35" s="162" t="s">
        <v>718</v>
      </c>
      <c r="E35" s="154">
        <v>118443</v>
      </c>
      <c r="F35" s="81" t="s">
        <v>717</v>
      </c>
      <c r="G35" s="269"/>
      <c r="H35" s="83" t="s">
        <v>156</v>
      </c>
      <c r="I35" s="42" t="s">
        <v>744</v>
      </c>
      <c r="J35" s="83" t="s">
        <v>746</v>
      </c>
      <c r="K35" s="83" t="s">
        <v>745</v>
      </c>
      <c r="L35" s="136">
        <v>0.75</v>
      </c>
      <c r="M35" s="83" t="str">
        <f>VLOOKUP($E35,Sheet1!$A:$C,2,FALSE)</f>
        <v>Regiunea 8 Bucureşti-Ilfov</v>
      </c>
      <c r="N35" s="83" t="str">
        <f>VLOOKUP($E35,Sheet1!$A:$C,3,FALSE)</f>
        <v>Bucuresti</v>
      </c>
      <c r="O35" s="82" t="s">
        <v>372</v>
      </c>
      <c r="P35" s="82" t="s">
        <v>700</v>
      </c>
      <c r="Q35" s="103">
        <f t="shared" si="1"/>
        <v>143326647.5</v>
      </c>
      <c r="R35" s="103">
        <v>107494985.62</v>
      </c>
      <c r="S35" s="103">
        <v>0</v>
      </c>
      <c r="T35" s="103">
        <v>35831661.880000003</v>
      </c>
      <c r="U35" s="103">
        <v>0</v>
      </c>
      <c r="V35" s="103">
        <v>31776095.460000001</v>
      </c>
      <c r="W35" s="103">
        <v>6659379.5999999996</v>
      </c>
      <c r="X35" s="103">
        <v>181762122.56</v>
      </c>
      <c r="Y35" s="103" t="s">
        <v>375</v>
      </c>
      <c r="Z35" s="103" t="s">
        <v>843</v>
      </c>
      <c r="AA35" s="144">
        <v>104641174.01000001</v>
      </c>
      <c r="AB35" s="166">
        <v>34880391.32</v>
      </c>
      <c r="AC35" s="1"/>
      <c r="AD35" s="1"/>
      <c r="AE35" s="1"/>
    </row>
    <row r="36" spans="2:31" s="5" customFormat="1" ht="25.5" customHeight="1" x14ac:dyDescent="0.25">
      <c r="B36" s="85"/>
      <c r="C36" s="86" t="s">
        <v>155</v>
      </c>
      <c r="D36" s="86"/>
      <c r="E36" s="86"/>
      <c r="F36" s="86"/>
      <c r="G36" s="86"/>
      <c r="H36" s="86"/>
      <c r="I36" s="87"/>
      <c r="J36" s="86"/>
      <c r="K36" s="86"/>
      <c r="L36" s="86"/>
      <c r="M36" s="86"/>
      <c r="N36" s="86"/>
      <c r="O36" s="86"/>
      <c r="P36" s="86"/>
      <c r="Q36" s="88">
        <f t="shared" si="1"/>
        <v>1843063379.5</v>
      </c>
      <c r="R36" s="88">
        <f>SUM(R32:R35)</f>
        <v>1382297534.6199999</v>
      </c>
      <c r="S36" s="88">
        <f t="shared" ref="S36:X36" si="6">SUM(S32:S35)</f>
        <v>0</v>
      </c>
      <c r="T36" s="88">
        <f t="shared" si="6"/>
        <v>460765844.88</v>
      </c>
      <c r="U36" s="88">
        <f t="shared" si="6"/>
        <v>0</v>
      </c>
      <c r="V36" s="88">
        <f t="shared" si="6"/>
        <v>486142963.88999999</v>
      </c>
      <c r="W36" s="88">
        <f t="shared" si="6"/>
        <v>6659379.5999999996</v>
      </c>
      <c r="X36" s="88">
        <f t="shared" si="6"/>
        <v>2335865722.9900002</v>
      </c>
      <c r="Y36" s="88"/>
      <c r="Z36" s="88"/>
      <c r="AA36" s="89">
        <f>SUM(AA32:AA35)</f>
        <v>748166799</v>
      </c>
      <c r="AB36" s="168">
        <f>SUM(AB32:AB35)</f>
        <v>249388932.95000002</v>
      </c>
      <c r="AC36" s="43"/>
      <c r="AD36" s="43"/>
      <c r="AE36" s="1"/>
    </row>
    <row r="37" spans="2:31" s="5" customFormat="1" ht="25.5" customHeight="1" x14ac:dyDescent="0.25">
      <c r="B37" s="95"/>
      <c r="C37" s="96" t="s">
        <v>150</v>
      </c>
      <c r="D37" s="96"/>
      <c r="E37" s="96"/>
      <c r="F37" s="96"/>
      <c r="G37" s="96"/>
      <c r="H37" s="96"/>
      <c r="I37" s="39"/>
      <c r="J37" s="96"/>
      <c r="K37" s="96"/>
      <c r="L37" s="96"/>
      <c r="M37" s="96"/>
      <c r="N37" s="96"/>
      <c r="O37" s="96"/>
      <c r="P37" s="96"/>
      <c r="Q37" s="97">
        <f>+R37+S37+T37</f>
        <v>22678550971.379997</v>
      </c>
      <c r="R37" s="97">
        <f>+R36+R27+R22+R31</f>
        <v>17008913228.759998</v>
      </c>
      <c r="S37" s="97">
        <f t="shared" ref="S37:X37" si="7">+S36+S27+S22+S31</f>
        <v>0</v>
      </c>
      <c r="T37" s="97">
        <f t="shared" si="7"/>
        <v>5669637742.6200008</v>
      </c>
      <c r="U37" s="97">
        <f t="shared" si="7"/>
        <v>0</v>
      </c>
      <c r="V37" s="97">
        <f t="shared" si="7"/>
        <v>4707403432.21</v>
      </c>
      <c r="W37" s="97">
        <f t="shared" si="7"/>
        <v>186705527.61000001</v>
      </c>
      <c r="X37" s="97">
        <f t="shared" si="7"/>
        <v>28573105725.18</v>
      </c>
      <c r="Y37" s="97"/>
      <c r="Z37" s="97"/>
      <c r="AA37" s="98">
        <f>+AA36+AA27+AA22+AA31</f>
        <v>4064235095.4499998</v>
      </c>
      <c r="AB37" s="171">
        <f>+AB36+AB27+AB22+AB31</f>
        <v>1354771499.6000001</v>
      </c>
      <c r="AC37" s="43"/>
      <c r="AD37" s="43"/>
      <c r="AE37" s="1"/>
    </row>
    <row r="38" spans="2:31" s="5" customFormat="1" x14ac:dyDescent="0.25">
      <c r="B38" s="77"/>
      <c r="C38" s="78" t="s">
        <v>52</v>
      </c>
      <c r="D38" s="78"/>
      <c r="E38" s="78"/>
      <c r="F38" s="99"/>
      <c r="G38" s="99"/>
      <c r="H38" s="99"/>
      <c r="I38" s="40"/>
      <c r="J38" s="99"/>
      <c r="K38" s="99"/>
      <c r="L38" s="99"/>
      <c r="M38" s="99"/>
      <c r="N38" s="99"/>
      <c r="O38" s="99"/>
      <c r="P38" s="99"/>
      <c r="Q38" s="100"/>
      <c r="R38" s="101"/>
      <c r="S38" s="101"/>
      <c r="T38" s="101"/>
      <c r="U38" s="101"/>
      <c r="V38" s="101"/>
      <c r="W38" s="101"/>
      <c r="X38" s="101"/>
      <c r="Y38" s="101"/>
      <c r="Z38" s="101"/>
      <c r="AA38" s="102"/>
      <c r="AB38" s="172"/>
      <c r="AC38" s="1"/>
      <c r="AD38" s="1"/>
      <c r="AE38" s="1"/>
    </row>
    <row r="39" spans="2:31" s="5" customFormat="1" ht="126" customHeight="1" x14ac:dyDescent="0.25">
      <c r="B39" s="94">
        <f>+B35+1</f>
        <v>22</v>
      </c>
      <c r="C39" s="271" t="s">
        <v>1268</v>
      </c>
      <c r="D39" s="154" t="s">
        <v>1132</v>
      </c>
      <c r="E39" s="154">
        <v>111438</v>
      </c>
      <c r="F39" s="81" t="s">
        <v>211</v>
      </c>
      <c r="G39" s="270" t="s">
        <v>201</v>
      </c>
      <c r="H39" s="82" t="s">
        <v>147</v>
      </c>
      <c r="I39" s="37" t="s">
        <v>517</v>
      </c>
      <c r="J39" s="82" t="s">
        <v>514</v>
      </c>
      <c r="K39" s="82" t="s">
        <v>515</v>
      </c>
      <c r="L39" s="136">
        <v>0.75</v>
      </c>
      <c r="M39" s="83" t="str">
        <f>VLOOKUP($E39,Sheet1!$A:$C,2,FALSE)</f>
        <v>Regiunea 6 Nord-Vest</v>
      </c>
      <c r="N39" s="83" t="str">
        <f>VLOOKUP($E39,Sheet1!$A:$C,3,FALSE)</f>
        <v>Bihor</v>
      </c>
      <c r="O39" s="82" t="s">
        <v>372</v>
      </c>
      <c r="P39" s="82" t="s">
        <v>701</v>
      </c>
      <c r="Q39" s="91">
        <v>15398953.59</v>
      </c>
      <c r="R39" s="91">
        <v>11549215.192</v>
      </c>
      <c r="S39" s="91">
        <v>0</v>
      </c>
      <c r="T39" s="91">
        <v>3849738.398</v>
      </c>
      <c r="U39" s="91"/>
      <c r="V39" s="91">
        <v>3004487.59</v>
      </c>
      <c r="W39" s="91">
        <v>0</v>
      </c>
      <c r="X39" s="91">
        <f>+R39+S39+T39+V39+W39</f>
        <v>18403441.18</v>
      </c>
      <c r="Y39" s="103" t="s">
        <v>375</v>
      </c>
      <c r="Z39" s="103" t="s">
        <v>841</v>
      </c>
      <c r="AA39" s="145">
        <v>9959640.0600000005</v>
      </c>
      <c r="AB39" s="169">
        <v>3319880.01</v>
      </c>
      <c r="AC39" s="1"/>
      <c r="AD39" s="1"/>
      <c r="AE39" s="1"/>
    </row>
    <row r="40" spans="2:31" s="5" customFormat="1" ht="69" customHeight="1" x14ac:dyDescent="0.25">
      <c r="B40" s="94">
        <f>+B39+1</f>
        <v>23</v>
      </c>
      <c r="C40" s="272"/>
      <c r="D40" s="154" t="s">
        <v>1133</v>
      </c>
      <c r="E40" s="154">
        <v>111085</v>
      </c>
      <c r="F40" s="81" t="s">
        <v>212</v>
      </c>
      <c r="G40" s="270"/>
      <c r="H40" s="82" t="s">
        <v>147</v>
      </c>
      <c r="I40" s="37" t="s">
        <v>400</v>
      </c>
      <c r="J40" s="114">
        <v>41640</v>
      </c>
      <c r="K40" s="114">
        <v>43646</v>
      </c>
      <c r="L40" s="136">
        <v>0.75</v>
      </c>
      <c r="M40" s="83" t="str">
        <f>VLOOKUP($E40,Sheet1!$A:$C,2,FALSE)</f>
        <v>Regiunea 3 Sud Muntenia,Regiunea 4 Sud-Vest</v>
      </c>
      <c r="N40" s="83" t="str">
        <f>VLOOKUP($E40,Sheet1!$A:$C,3,FALSE)</f>
        <v>Dolj,Olt,Teleorman</v>
      </c>
      <c r="O40" s="82" t="s">
        <v>372</v>
      </c>
      <c r="P40" s="82" t="s">
        <v>701</v>
      </c>
      <c r="Q40" s="103">
        <v>338395407.75999999</v>
      </c>
      <c r="R40" s="91">
        <v>253796555.81999999</v>
      </c>
      <c r="S40" s="91">
        <v>0</v>
      </c>
      <c r="T40" s="248">
        <v>84598851.939999998</v>
      </c>
      <c r="U40" s="91"/>
      <c r="V40" s="91">
        <v>64299880.890000001</v>
      </c>
      <c r="W40" s="91">
        <v>0</v>
      </c>
      <c r="X40" s="103">
        <f>+R40+S40+T40+V40+W40</f>
        <v>402695288.64999998</v>
      </c>
      <c r="Y40" s="103" t="s">
        <v>375</v>
      </c>
      <c r="Z40" s="103"/>
      <c r="AA40" s="144">
        <v>233192.18</v>
      </c>
      <c r="AB40" s="169">
        <v>77730.73</v>
      </c>
      <c r="AC40" s="1"/>
      <c r="AD40" s="1"/>
      <c r="AE40" s="1"/>
    </row>
    <row r="41" spans="2:31" s="5" customFormat="1" ht="82.5" customHeight="1" x14ac:dyDescent="0.25">
      <c r="B41" s="94">
        <f t="shared" ref="B41:B50" si="8">+B40+1</f>
        <v>24</v>
      </c>
      <c r="C41" s="272"/>
      <c r="D41" s="154" t="s">
        <v>1134</v>
      </c>
      <c r="E41" s="152">
        <v>110638</v>
      </c>
      <c r="F41" s="81" t="s">
        <v>213</v>
      </c>
      <c r="G41" s="270"/>
      <c r="H41" s="82" t="s">
        <v>147</v>
      </c>
      <c r="I41" s="37" t="s">
        <v>520</v>
      </c>
      <c r="J41" s="82" t="s">
        <v>518</v>
      </c>
      <c r="K41" s="82" t="s">
        <v>392</v>
      </c>
      <c r="L41" s="136">
        <v>0.75</v>
      </c>
      <c r="M41" s="83" t="str">
        <f>VLOOKUP($E41,Sheet1!$A:$C,2,FALSE)</f>
        <v>Regiunea 4 Sud-Vest</v>
      </c>
      <c r="N41" s="83" t="str">
        <f>VLOOKUP($E41,Sheet1!$A:$C,3,FALSE)</f>
        <v>Dolj</v>
      </c>
      <c r="O41" s="82" t="s">
        <v>372</v>
      </c>
      <c r="P41" s="82" t="s">
        <v>701</v>
      </c>
      <c r="Q41" s="103">
        <v>81643009.719999999</v>
      </c>
      <c r="R41" s="91">
        <v>61232257.289999999</v>
      </c>
      <c r="S41" s="91">
        <v>0</v>
      </c>
      <c r="T41" s="91">
        <v>20410752.43</v>
      </c>
      <c r="U41" s="91"/>
      <c r="V41" s="91">
        <v>26250658.07</v>
      </c>
      <c r="W41" s="91">
        <v>0</v>
      </c>
      <c r="X41" s="91">
        <f>+R41+S41+T41+V41+W41</f>
        <v>107893667.78999999</v>
      </c>
      <c r="Y41" s="103" t="s">
        <v>375</v>
      </c>
      <c r="Z41" s="103" t="s">
        <v>841</v>
      </c>
      <c r="AA41" s="144">
        <v>26064865.760000002</v>
      </c>
      <c r="AB41" s="169">
        <v>8688288.5899999999</v>
      </c>
      <c r="AC41" s="1"/>
      <c r="AD41" s="1"/>
      <c r="AE41" s="1"/>
    </row>
    <row r="42" spans="2:31" s="5" customFormat="1" ht="65.25" customHeight="1" x14ac:dyDescent="0.25">
      <c r="B42" s="94">
        <f t="shared" si="8"/>
        <v>25</v>
      </c>
      <c r="C42" s="272"/>
      <c r="D42" s="154" t="s">
        <v>1135</v>
      </c>
      <c r="E42" s="154">
        <v>111081</v>
      </c>
      <c r="F42" s="81" t="s">
        <v>214</v>
      </c>
      <c r="G42" s="270"/>
      <c r="H42" s="82" t="s">
        <v>147</v>
      </c>
      <c r="I42" s="37" t="s">
        <v>416</v>
      </c>
      <c r="J42" s="82" t="s">
        <v>417</v>
      </c>
      <c r="K42" s="114">
        <v>43585</v>
      </c>
      <c r="L42" s="136">
        <v>0.75</v>
      </c>
      <c r="M42" s="83" t="str">
        <f>VLOOKUP($E42,Sheet1!$A:$C,2,FALSE)</f>
        <v>Regiunea 7 Centru</v>
      </c>
      <c r="N42" s="83" t="str">
        <f>VLOOKUP($E42,Sheet1!$A:$C,3,FALSE)</f>
        <v>Brasov</v>
      </c>
      <c r="O42" s="82" t="s">
        <v>372</v>
      </c>
      <c r="P42" s="82" t="s">
        <v>701</v>
      </c>
      <c r="Q42" s="103">
        <v>76014022.109999999</v>
      </c>
      <c r="R42" s="91">
        <v>57010516.582000002</v>
      </c>
      <c r="S42" s="91">
        <v>0</v>
      </c>
      <c r="T42" s="91">
        <v>19003505.528000001</v>
      </c>
      <c r="U42" s="91"/>
      <c r="V42" s="91">
        <v>16901062.59</v>
      </c>
      <c r="W42" s="91">
        <v>0</v>
      </c>
      <c r="X42" s="103">
        <f>+R42+S42+T42+V42+W42</f>
        <v>92915084.700000003</v>
      </c>
      <c r="Y42" s="103" t="s">
        <v>375</v>
      </c>
      <c r="Z42" s="103" t="s">
        <v>841</v>
      </c>
      <c r="AA42" s="144">
        <v>48688611.050000004</v>
      </c>
      <c r="AB42" s="169">
        <v>16229537.02</v>
      </c>
      <c r="AC42" s="1"/>
      <c r="AD42" s="1"/>
      <c r="AE42" s="1"/>
    </row>
    <row r="43" spans="2:31" s="5" customFormat="1" ht="52.5" customHeight="1" x14ac:dyDescent="0.25">
      <c r="B43" s="94">
        <f t="shared" si="8"/>
        <v>26</v>
      </c>
      <c r="C43" s="272"/>
      <c r="D43" s="154" t="s">
        <v>1136</v>
      </c>
      <c r="E43" s="154">
        <v>111428</v>
      </c>
      <c r="F43" s="81" t="s">
        <v>215</v>
      </c>
      <c r="G43" s="270"/>
      <c r="H43" s="82" t="s">
        <v>147</v>
      </c>
      <c r="I43" s="37" t="s">
        <v>401</v>
      </c>
      <c r="J43" s="114">
        <v>42370</v>
      </c>
      <c r="K43" s="114">
        <v>43424</v>
      </c>
      <c r="L43" s="136">
        <v>0.75</v>
      </c>
      <c r="M43" s="83" t="str">
        <f>VLOOKUP($E43,Sheet1!$A:$C,2,FALSE)</f>
        <v>Regiunea 3 Sud Muntenia</v>
      </c>
      <c r="N43" s="83" t="str">
        <f>VLOOKUP($E43,Sheet1!$A:$C,3,FALSE)</f>
        <v>Giurgiu,Teleorman</v>
      </c>
      <c r="O43" s="82" t="s">
        <v>372</v>
      </c>
      <c r="P43" s="82" t="s">
        <v>701</v>
      </c>
      <c r="Q43" s="103">
        <v>20752397.329999998</v>
      </c>
      <c r="R43" s="91">
        <v>15564298</v>
      </c>
      <c r="S43" s="91">
        <v>0</v>
      </c>
      <c r="T43" s="91">
        <v>5188099.33</v>
      </c>
      <c r="U43" s="91"/>
      <c r="V43" s="91">
        <v>4099406.7</v>
      </c>
      <c r="W43" s="91">
        <v>0</v>
      </c>
      <c r="X43" s="91">
        <v>24851804.029999997</v>
      </c>
      <c r="Y43" s="103" t="s">
        <v>375</v>
      </c>
      <c r="Z43" s="103" t="s">
        <v>843</v>
      </c>
      <c r="AA43" s="144">
        <v>15281051.879999999</v>
      </c>
      <c r="AB43" s="169">
        <v>5093683.95</v>
      </c>
      <c r="AC43" s="1"/>
      <c r="AD43" s="1"/>
      <c r="AE43" s="1"/>
    </row>
    <row r="44" spans="2:31" s="5" customFormat="1" ht="88.5" customHeight="1" x14ac:dyDescent="0.25">
      <c r="B44" s="105">
        <f t="shared" si="8"/>
        <v>27</v>
      </c>
      <c r="C44" s="272"/>
      <c r="D44" s="154" t="s">
        <v>1137</v>
      </c>
      <c r="E44" s="152">
        <v>110661</v>
      </c>
      <c r="F44" s="81" t="s">
        <v>216</v>
      </c>
      <c r="G44" s="270"/>
      <c r="H44" s="82" t="s">
        <v>147</v>
      </c>
      <c r="I44" s="37" t="s">
        <v>519</v>
      </c>
      <c r="J44" s="82" t="s">
        <v>529</v>
      </c>
      <c r="K44" s="82" t="s">
        <v>396</v>
      </c>
      <c r="L44" s="136">
        <v>0.75</v>
      </c>
      <c r="M44" s="83" t="str">
        <f>VLOOKUP($E44,Sheet1!$A:$C,2,FALSE)</f>
        <v>Regiunea 3 Sud Muntenia</v>
      </c>
      <c r="N44" s="83" t="str">
        <f>VLOOKUP($E44,Sheet1!$A:$C,3,FALSE)</f>
        <v>Gorj,Hunedoara</v>
      </c>
      <c r="O44" s="82" t="s">
        <v>372</v>
      </c>
      <c r="P44" s="82" t="s">
        <v>701</v>
      </c>
      <c r="Q44" s="103">
        <v>94012205.109999999</v>
      </c>
      <c r="R44" s="91">
        <v>70509153.849999994</v>
      </c>
      <c r="S44" s="91">
        <v>0</v>
      </c>
      <c r="T44" s="248">
        <v>23503051.27</v>
      </c>
      <c r="U44" s="91"/>
      <c r="V44" s="91">
        <v>24651623.18</v>
      </c>
      <c r="W44" s="91">
        <v>0</v>
      </c>
      <c r="X44" s="91">
        <f>+R44+S44+T44+V44+W44</f>
        <v>118663828.29999998</v>
      </c>
      <c r="Y44" s="103" t="s">
        <v>375</v>
      </c>
      <c r="Z44" s="103" t="s">
        <v>841</v>
      </c>
      <c r="AA44" s="144">
        <v>35561290.530000001</v>
      </c>
      <c r="AB44" s="169">
        <v>11853763.460000001</v>
      </c>
      <c r="AC44" s="1"/>
      <c r="AD44" s="1"/>
      <c r="AE44" s="1"/>
    </row>
    <row r="45" spans="2:31" s="5" customFormat="1" ht="79.5" customHeight="1" x14ac:dyDescent="0.25">
      <c r="B45" s="94">
        <f t="shared" si="8"/>
        <v>28</v>
      </c>
      <c r="C45" s="272"/>
      <c r="D45" s="154" t="s">
        <v>183</v>
      </c>
      <c r="E45" s="152">
        <v>110595</v>
      </c>
      <c r="F45" s="90" t="s">
        <v>217</v>
      </c>
      <c r="G45" s="270"/>
      <c r="H45" s="82" t="s">
        <v>147</v>
      </c>
      <c r="I45" s="37" t="s">
        <v>522</v>
      </c>
      <c r="J45" s="82" t="s">
        <v>530</v>
      </c>
      <c r="K45" s="82" t="s">
        <v>521</v>
      </c>
      <c r="L45" s="136">
        <v>0.75</v>
      </c>
      <c r="M45" s="83" t="str">
        <f>VLOOKUP($E45,Sheet1!$A:$C,2,FALSE)</f>
        <v>Regiunea 2 Sud-Est</v>
      </c>
      <c r="N45" s="83" t="str">
        <f>VLOOKUP($E45,Sheet1!$A:$C,3,FALSE)</f>
        <v>Olt</v>
      </c>
      <c r="O45" s="82" t="s">
        <v>372</v>
      </c>
      <c r="P45" s="82" t="s">
        <v>701</v>
      </c>
      <c r="Q45" s="103">
        <v>28715378.460000001</v>
      </c>
      <c r="R45" s="91">
        <v>21536533.84</v>
      </c>
      <c r="S45" s="91">
        <v>0</v>
      </c>
      <c r="T45" s="91">
        <v>7178844.6200000001</v>
      </c>
      <c r="U45" s="91"/>
      <c r="V45" s="91">
        <v>5645133.0599999996</v>
      </c>
      <c r="W45" s="91">
        <v>0</v>
      </c>
      <c r="X45" s="103">
        <f>+R45+S45+T45+V45+W45</f>
        <v>34360511.520000003</v>
      </c>
      <c r="Y45" s="103" t="s">
        <v>375</v>
      </c>
      <c r="Z45" s="103"/>
      <c r="AA45" s="144">
        <v>16286903.98</v>
      </c>
      <c r="AB45" s="169">
        <v>5428967.9800000004</v>
      </c>
      <c r="AC45" s="1"/>
      <c r="AD45" s="1"/>
      <c r="AE45" s="1"/>
    </row>
    <row r="46" spans="2:31" s="5" customFormat="1" ht="65.25" customHeight="1" x14ac:dyDescent="0.25">
      <c r="B46" s="94">
        <f t="shared" si="8"/>
        <v>29</v>
      </c>
      <c r="C46" s="272"/>
      <c r="D46" s="154" t="s">
        <v>184</v>
      </c>
      <c r="E46" s="152">
        <v>111429</v>
      </c>
      <c r="F46" s="90" t="s">
        <v>218</v>
      </c>
      <c r="G46" s="270"/>
      <c r="H46" s="82" t="s">
        <v>147</v>
      </c>
      <c r="I46" s="37" t="s">
        <v>405</v>
      </c>
      <c r="J46" s="114">
        <v>41640</v>
      </c>
      <c r="K46" s="114">
        <v>44075</v>
      </c>
      <c r="L46" s="136">
        <v>0.75</v>
      </c>
      <c r="M46" s="83" t="str">
        <f>VLOOKUP($E46,Sheet1!$A:$C,2,FALSE)</f>
        <v>Regiunea 4 Sud-Vest</v>
      </c>
      <c r="N46" s="83" t="str">
        <f>VLOOKUP($E46,Sheet1!$A:$C,3,FALSE)</f>
        <v>Gorj</v>
      </c>
      <c r="O46" s="82" t="s">
        <v>372</v>
      </c>
      <c r="P46" s="82" t="s">
        <v>701</v>
      </c>
      <c r="Q46" s="103">
        <v>155669643.09999999</v>
      </c>
      <c r="R46" s="91">
        <v>116752232.31999999</v>
      </c>
      <c r="S46" s="91">
        <v>0</v>
      </c>
      <c r="T46" s="91">
        <v>38917410.780000001</v>
      </c>
      <c r="U46" s="91"/>
      <c r="V46" s="91">
        <v>29095567.399999999</v>
      </c>
      <c r="W46" s="91">
        <v>0</v>
      </c>
      <c r="X46" s="103">
        <f>+R46+S46+T46+V46+W46</f>
        <v>184765210.5</v>
      </c>
      <c r="Y46" s="103" t="s">
        <v>375</v>
      </c>
      <c r="Z46" s="103"/>
      <c r="AA46" s="144">
        <v>24421741.57</v>
      </c>
      <c r="AB46" s="169">
        <v>8140580.5099999998</v>
      </c>
      <c r="AC46" s="1"/>
      <c r="AD46" s="1"/>
      <c r="AE46" s="1"/>
    </row>
    <row r="47" spans="2:31" s="5" customFormat="1" ht="113.25" customHeight="1" x14ac:dyDescent="0.25">
      <c r="B47" s="94">
        <f>+B46+1</f>
        <v>30</v>
      </c>
      <c r="C47" s="272"/>
      <c r="D47" s="154" t="s">
        <v>332</v>
      </c>
      <c r="E47" s="152">
        <v>111951</v>
      </c>
      <c r="F47" s="90" t="s">
        <v>333</v>
      </c>
      <c r="G47" s="270"/>
      <c r="H47" s="82" t="s">
        <v>147</v>
      </c>
      <c r="I47" s="37" t="s">
        <v>523</v>
      </c>
      <c r="J47" s="151" t="s">
        <v>524</v>
      </c>
      <c r="K47" s="82" t="s">
        <v>377</v>
      </c>
      <c r="L47" s="136">
        <v>0.75</v>
      </c>
      <c r="M47" s="83" t="str">
        <f>VLOOKUP($E47,Sheet1!$A:$C,2,FALSE)</f>
        <v>Regiunea 3 Sud Muntenia,Regiunea 8 Bucureşti-Ilfov</v>
      </c>
      <c r="N47" s="83" t="str">
        <f>VLOOKUP($E47,Sheet1!$A:$C,3,FALSE)</f>
        <v>Bucuresti,Giurgiu,Ilfov</v>
      </c>
      <c r="O47" s="82" t="s">
        <v>372</v>
      </c>
      <c r="P47" s="82" t="s">
        <v>701</v>
      </c>
      <c r="Q47" s="103">
        <v>76604985.120000005</v>
      </c>
      <c r="R47" s="91">
        <v>57453738.829999998</v>
      </c>
      <c r="S47" s="91">
        <v>0</v>
      </c>
      <c r="T47" s="91">
        <v>19151246.289999999</v>
      </c>
      <c r="U47" s="91"/>
      <c r="V47" s="91">
        <v>25801057.120000001</v>
      </c>
      <c r="W47" s="91">
        <v>0</v>
      </c>
      <c r="X47" s="103">
        <f>+R47+S47+T47+V47+W47</f>
        <v>102406042.24000001</v>
      </c>
      <c r="Y47" s="103" t="s">
        <v>375</v>
      </c>
      <c r="Z47" s="103" t="s">
        <v>843</v>
      </c>
      <c r="AA47" s="144">
        <v>27049438.09</v>
      </c>
      <c r="AB47" s="169">
        <v>9016479.3399999999</v>
      </c>
      <c r="AC47" s="1"/>
      <c r="AD47" s="1"/>
      <c r="AE47" s="1"/>
    </row>
    <row r="48" spans="2:31" s="5" customFormat="1" ht="117.75" customHeight="1" x14ac:dyDescent="0.25">
      <c r="B48" s="94">
        <f t="shared" si="8"/>
        <v>31</v>
      </c>
      <c r="C48" s="272"/>
      <c r="D48" s="154" t="s">
        <v>665</v>
      </c>
      <c r="E48" s="152">
        <v>118317</v>
      </c>
      <c r="F48" s="90" t="s">
        <v>675</v>
      </c>
      <c r="G48" s="270"/>
      <c r="H48" s="82" t="s">
        <v>147</v>
      </c>
      <c r="I48" s="42" t="s">
        <v>697</v>
      </c>
      <c r="J48" s="151" t="s">
        <v>677</v>
      </c>
      <c r="K48" s="114">
        <v>44926</v>
      </c>
      <c r="L48" s="136">
        <v>0.75</v>
      </c>
      <c r="M48" s="83" t="str">
        <f>VLOOKUP($E48,Sheet1!$A:$C,2,FALSE)</f>
        <v>Regiunea 6 Nord-Vest,Regiunea 7 Centru</v>
      </c>
      <c r="N48" s="83" t="str">
        <f>VLOOKUP($E48,Sheet1!$A:$C,3,FALSE)</f>
        <v>Alba,Cluj</v>
      </c>
      <c r="O48" s="82" t="s">
        <v>372</v>
      </c>
      <c r="P48" s="82" t="s">
        <v>701</v>
      </c>
      <c r="Q48" s="103">
        <v>1615566156.9900002</v>
      </c>
      <c r="R48" s="103">
        <v>1211674617.7420001</v>
      </c>
      <c r="S48" s="91">
        <v>0</v>
      </c>
      <c r="T48" s="91">
        <v>403891539.24800003</v>
      </c>
      <c r="U48" s="91"/>
      <c r="V48" s="91">
        <v>328219891.29000002</v>
      </c>
      <c r="W48" s="91">
        <v>0</v>
      </c>
      <c r="X48" s="103">
        <f>+R48+S48+T48+V48+W48</f>
        <v>1943786048.2800002</v>
      </c>
      <c r="Y48" s="103" t="s">
        <v>375</v>
      </c>
      <c r="Z48" s="103" t="s">
        <v>841</v>
      </c>
      <c r="AA48" s="144">
        <v>609708219.8599999</v>
      </c>
      <c r="AB48" s="169">
        <v>203236073.24000001</v>
      </c>
      <c r="AC48" s="1"/>
      <c r="AD48" s="1"/>
      <c r="AE48" s="1"/>
    </row>
    <row r="49" spans="2:31" s="5" customFormat="1" ht="117.75" customHeight="1" x14ac:dyDescent="0.25">
      <c r="B49" s="94">
        <f t="shared" si="8"/>
        <v>32</v>
      </c>
      <c r="C49" s="272"/>
      <c r="D49" s="154" t="s">
        <v>962</v>
      </c>
      <c r="E49" s="154">
        <v>115751</v>
      </c>
      <c r="F49" s="81" t="s">
        <v>963</v>
      </c>
      <c r="G49" s="152"/>
      <c r="H49" s="82" t="s">
        <v>407</v>
      </c>
      <c r="I49" s="42" t="s">
        <v>966</v>
      </c>
      <c r="J49" s="151" t="s">
        <v>967</v>
      </c>
      <c r="K49" s="114" t="s">
        <v>968</v>
      </c>
      <c r="L49" s="136">
        <v>0.75</v>
      </c>
      <c r="M49" s="83" t="s">
        <v>969</v>
      </c>
      <c r="N49" s="83" t="s">
        <v>970</v>
      </c>
      <c r="O49" s="82" t="s">
        <v>372</v>
      </c>
      <c r="P49" s="82" t="s">
        <v>777</v>
      </c>
      <c r="Q49" s="103">
        <v>23262905.149999999</v>
      </c>
      <c r="R49" s="103">
        <v>17447178.859999999</v>
      </c>
      <c r="S49" s="91">
        <v>0</v>
      </c>
      <c r="T49" s="91">
        <v>5815726.29</v>
      </c>
      <c r="U49" s="91"/>
      <c r="V49" s="91">
        <v>4376190.08</v>
      </c>
      <c r="W49" s="91"/>
      <c r="X49" s="103">
        <v>27639095.229999997</v>
      </c>
      <c r="Y49" s="103" t="s">
        <v>375</v>
      </c>
      <c r="Z49" s="103"/>
      <c r="AA49" s="84">
        <v>0</v>
      </c>
      <c r="AB49" s="165">
        <v>0</v>
      </c>
      <c r="AC49" s="1"/>
      <c r="AD49" s="1"/>
      <c r="AE49" s="1"/>
    </row>
    <row r="50" spans="2:31" s="5" customFormat="1" ht="117.75" customHeight="1" x14ac:dyDescent="0.25">
      <c r="B50" s="94">
        <f t="shared" si="8"/>
        <v>33</v>
      </c>
      <c r="C50" s="272"/>
      <c r="D50" s="154" t="s">
        <v>964</v>
      </c>
      <c r="E50" s="154">
        <v>115750</v>
      </c>
      <c r="F50" s="81" t="s">
        <v>965</v>
      </c>
      <c r="G50" s="152"/>
      <c r="H50" s="82" t="s">
        <v>407</v>
      </c>
      <c r="I50" s="42" t="s">
        <v>971</v>
      </c>
      <c r="J50" s="151" t="s">
        <v>967</v>
      </c>
      <c r="K50" s="114" t="s">
        <v>968</v>
      </c>
      <c r="L50" s="136">
        <v>0.75</v>
      </c>
      <c r="M50" s="83" t="s">
        <v>972</v>
      </c>
      <c r="N50" s="83" t="s">
        <v>973</v>
      </c>
      <c r="O50" s="82" t="s">
        <v>372</v>
      </c>
      <c r="P50" s="82" t="s">
        <v>974</v>
      </c>
      <c r="Q50" s="103">
        <v>24712933.079999998</v>
      </c>
      <c r="R50" s="103">
        <v>18534699.809999999</v>
      </c>
      <c r="S50" s="91">
        <v>0</v>
      </c>
      <c r="T50" s="91">
        <v>6178233.2699999996</v>
      </c>
      <c r="U50" s="91"/>
      <c r="V50" s="91">
        <v>4648967.6100000003</v>
      </c>
      <c r="W50" s="91"/>
      <c r="X50" s="103">
        <v>29361900.689999998</v>
      </c>
      <c r="Y50" s="103" t="s">
        <v>375</v>
      </c>
      <c r="Z50" s="103"/>
      <c r="AA50" s="84">
        <v>0</v>
      </c>
      <c r="AB50" s="173">
        <v>0</v>
      </c>
      <c r="AC50" s="1"/>
      <c r="AD50" s="1"/>
      <c r="AE50" s="1"/>
    </row>
    <row r="51" spans="2:31" s="5" customFormat="1" ht="130.5" customHeight="1" x14ac:dyDescent="0.25">
      <c r="B51" s="94">
        <f t="shared" ref="B51:B57" si="9">+B50+1</f>
        <v>34</v>
      </c>
      <c r="C51" s="272"/>
      <c r="D51" s="154" t="s">
        <v>1040</v>
      </c>
      <c r="E51" s="154">
        <v>116018</v>
      </c>
      <c r="F51" s="81" t="s">
        <v>1041</v>
      </c>
      <c r="G51" s="154"/>
      <c r="H51" s="83" t="s">
        <v>407</v>
      </c>
      <c r="I51" s="42" t="s">
        <v>1042</v>
      </c>
      <c r="J51" s="151" t="s">
        <v>1043</v>
      </c>
      <c r="K51" s="114" t="s">
        <v>954</v>
      </c>
      <c r="L51" s="136">
        <v>0.75</v>
      </c>
      <c r="M51" s="83" t="s">
        <v>1044</v>
      </c>
      <c r="N51" s="83" t="s">
        <v>1045</v>
      </c>
      <c r="O51" s="82" t="s">
        <v>372</v>
      </c>
      <c r="P51" s="82" t="s">
        <v>701</v>
      </c>
      <c r="Q51" s="103">
        <v>326721591.73000002</v>
      </c>
      <c r="R51" s="103">
        <v>245041193.81</v>
      </c>
      <c r="S51" s="91">
        <v>0</v>
      </c>
      <c r="T51" s="91">
        <v>81680397.920000002</v>
      </c>
      <c r="U51" s="91"/>
      <c r="V51" s="91">
        <v>87323467.319999993</v>
      </c>
      <c r="W51" s="91"/>
      <c r="X51" s="103">
        <v>414045059.05000001</v>
      </c>
      <c r="Y51" s="103" t="s">
        <v>375</v>
      </c>
      <c r="Z51" s="103"/>
      <c r="AA51" s="144">
        <v>26958700.380000003</v>
      </c>
      <c r="AB51" s="169">
        <v>8986233.4500000011</v>
      </c>
      <c r="AC51" s="1"/>
      <c r="AD51" s="1"/>
      <c r="AE51" s="1"/>
    </row>
    <row r="52" spans="2:31" s="5" customFormat="1" ht="130.5" customHeight="1" x14ac:dyDescent="0.25">
      <c r="B52" s="94">
        <f t="shared" si="9"/>
        <v>35</v>
      </c>
      <c r="C52" s="272"/>
      <c r="D52" s="154" t="s">
        <v>1191</v>
      </c>
      <c r="E52" s="154" t="s">
        <v>1193</v>
      </c>
      <c r="F52" s="81" t="s">
        <v>1214</v>
      </c>
      <c r="G52" s="154"/>
      <c r="H52" s="83" t="s">
        <v>407</v>
      </c>
      <c r="I52" s="42" t="s">
        <v>1216</v>
      </c>
      <c r="J52" s="151" t="s">
        <v>1049</v>
      </c>
      <c r="K52" s="114" t="s">
        <v>392</v>
      </c>
      <c r="L52" s="136">
        <v>0.75</v>
      </c>
      <c r="M52" s="83" t="s">
        <v>1201</v>
      </c>
      <c r="N52" s="83" t="s">
        <v>402</v>
      </c>
      <c r="O52" s="82" t="s">
        <v>372</v>
      </c>
      <c r="P52" s="82">
        <v>29</v>
      </c>
      <c r="Q52" s="103">
        <v>33708954.82</v>
      </c>
      <c r="R52" s="103">
        <v>25281716.120000001</v>
      </c>
      <c r="S52" s="91">
        <v>0</v>
      </c>
      <c r="T52" s="91">
        <v>8427238.6999999993</v>
      </c>
      <c r="U52" s="91"/>
      <c r="V52" s="91">
        <v>8543482.2899999991</v>
      </c>
      <c r="W52" s="91"/>
      <c r="X52" s="103">
        <v>42252437.109999999</v>
      </c>
      <c r="Y52" s="103" t="s">
        <v>375</v>
      </c>
      <c r="Z52" s="103"/>
      <c r="AA52" s="144">
        <v>8503172.0299999993</v>
      </c>
      <c r="AB52" s="169">
        <v>2834390.6799999997</v>
      </c>
      <c r="AC52" s="1"/>
      <c r="AD52" s="1"/>
      <c r="AE52" s="1"/>
    </row>
    <row r="53" spans="2:31" s="5" customFormat="1" ht="130.5" customHeight="1" x14ac:dyDescent="0.25">
      <c r="B53" s="94">
        <f t="shared" si="9"/>
        <v>36</v>
      </c>
      <c r="C53" s="272"/>
      <c r="D53" s="154" t="s">
        <v>1192</v>
      </c>
      <c r="E53" s="154" t="s">
        <v>1194</v>
      </c>
      <c r="F53" s="81" t="s">
        <v>1215</v>
      </c>
      <c r="G53" s="154"/>
      <c r="H53" s="83" t="s">
        <v>407</v>
      </c>
      <c r="I53" s="42" t="s">
        <v>1217</v>
      </c>
      <c r="J53" s="151" t="s">
        <v>1049</v>
      </c>
      <c r="K53" s="114" t="s">
        <v>510</v>
      </c>
      <c r="L53" s="136">
        <v>0.75</v>
      </c>
      <c r="M53" s="83" t="s">
        <v>955</v>
      </c>
      <c r="N53" s="83" t="s">
        <v>661</v>
      </c>
      <c r="O53" s="82" t="s">
        <v>372</v>
      </c>
      <c r="P53" s="82">
        <v>29</v>
      </c>
      <c r="Q53" s="103">
        <v>61760792.369999997</v>
      </c>
      <c r="R53" s="103">
        <v>46320594.289999999</v>
      </c>
      <c r="S53" s="91">
        <v>0</v>
      </c>
      <c r="T53" s="91">
        <v>15440198.08</v>
      </c>
      <c r="U53" s="91"/>
      <c r="V53" s="91">
        <v>14794351.68</v>
      </c>
      <c r="W53" s="91"/>
      <c r="X53" s="103">
        <v>76555144.049999997</v>
      </c>
      <c r="Y53" s="103" t="s">
        <v>375</v>
      </c>
      <c r="Z53" s="103"/>
      <c r="AA53" s="144">
        <v>11844990.210000001</v>
      </c>
      <c r="AB53" s="169">
        <v>3948330.06</v>
      </c>
      <c r="AC53" s="1"/>
      <c r="AD53" s="1"/>
      <c r="AE53" s="1"/>
    </row>
    <row r="54" spans="2:31" s="5" customFormat="1" ht="130.5" customHeight="1" x14ac:dyDescent="0.25">
      <c r="B54" s="94">
        <f t="shared" si="9"/>
        <v>37</v>
      </c>
      <c r="C54" s="273"/>
      <c r="D54" s="154" t="s">
        <v>1208</v>
      </c>
      <c r="E54" s="154">
        <v>116260</v>
      </c>
      <c r="F54" s="81" t="s">
        <v>1209</v>
      </c>
      <c r="G54" s="154"/>
      <c r="H54" s="83" t="s">
        <v>407</v>
      </c>
      <c r="I54" s="42" t="s">
        <v>1210</v>
      </c>
      <c r="J54" s="151" t="s">
        <v>1211</v>
      </c>
      <c r="K54" s="114" t="s">
        <v>393</v>
      </c>
      <c r="L54" s="136">
        <v>0.75</v>
      </c>
      <c r="M54" s="83" t="s">
        <v>1212</v>
      </c>
      <c r="N54" s="83" t="s">
        <v>1213</v>
      </c>
      <c r="O54" s="82" t="s">
        <v>372</v>
      </c>
      <c r="P54" s="82">
        <v>29</v>
      </c>
      <c r="Q54" s="103">
        <v>3539438.81</v>
      </c>
      <c r="R54" s="103">
        <v>2654579.11</v>
      </c>
      <c r="S54" s="91">
        <v>0</v>
      </c>
      <c r="T54" s="91">
        <v>884859.7</v>
      </c>
      <c r="U54" s="91"/>
      <c r="V54" s="91">
        <v>648800.96</v>
      </c>
      <c r="W54" s="91"/>
      <c r="X54" s="103">
        <v>4188239.77</v>
      </c>
      <c r="Y54" s="103" t="s">
        <v>375</v>
      </c>
      <c r="Z54" s="103"/>
      <c r="AA54" s="144">
        <v>202217177.72999999</v>
      </c>
      <c r="AB54" s="145">
        <v>67405725.900000006</v>
      </c>
      <c r="AC54" s="1"/>
      <c r="AD54" s="1"/>
      <c r="AE54" s="1"/>
    </row>
    <row r="55" spans="2:31" s="141" customFormat="1" ht="130.5" customHeight="1" x14ac:dyDescent="0.25">
      <c r="B55" s="105">
        <f t="shared" si="9"/>
        <v>38</v>
      </c>
      <c r="C55" s="207"/>
      <c r="D55" s="206" t="s">
        <v>1290</v>
      </c>
      <c r="E55" s="206">
        <v>119822</v>
      </c>
      <c r="F55" s="81" t="s">
        <v>1295</v>
      </c>
      <c r="G55" s="206"/>
      <c r="H55" s="83" t="s">
        <v>407</v>
      </c>
      <c r="I55" s="42" t="s">
        <v>1291</v>
      </c>
      <c r="J55" s="208" t="s">
        <v>1292</v>
      </c>
      <c r="K55" s="118" t="s">
        <v>1293</v>
      </c>
      <c r="L55" s="153">
        <v>0.75</v>
      </c>
      <c r="M55" s="83" t="s">
        <v>1294</v>
      </c>
      <c r="N55" s="83" t="s">
        <v>650</v>
      </c>
      <c r="O55" s="83" t="s">
        <v>372</v>
      </c>
      <c r="P55" s="83">
        <v>29</v>
      </c>
      <c r="Q55" s="103">
        <v>1219115.23</v>
      </c>
      <c r="R55" s="91">
        <v>914336.43</v>
      </c>
      <c r="S55" s="91">
        <v>0</v>
      </c>
      <c r="T55" s="91">
        <v>304778.8</v>
      </c>
      <c r="U55" s="91"/>
      <c r="V55" s="91">
        <v>206728.51</v>
      </c>
      <c r="W55" s="91"/>
      <c r="X55" s="91">
        <v>1425843.74</v>
      </c>
      <c r="Y55" s="91" t="s">
        <v>375</v>
      </c>
      <c r="Z55" s="91"/>
      <c r="AA55" s="209">
        <v>68734394.890000001</v>
      </c>
      <c r="AB55" s="196">
        <v>22911464.950000003</v>
      </c>
      <c r="AC55" s="53"/>
      <c r="AD55" s="53"/>
      <c r="AE55" s="53"/>
    </row>
    <row r="56" spans="2:31" s="141" customFormat="1" ht="130.5" customHeight="1" x14ac:dyDescent="0.25">
      <c r="B56" s="105">
        <f t="shared" si="9"/>
        <v>39</v>
      </c>
      <c r="C56" s="222"/>
      <c r="D56" s="224" t="s">
        <v>1315</v>
      </c>
      <c r="E56" s="223">
        <v>117854</v>
      </c>
      <c r="F56" s="81" t="s">
        <v>1316</v>
      </c>
      <c r="G56" s="223"/>
      <c r="H56" s="83" t="s">
        <v>147</v>
      </c>
      <c r="I56" s="42" t="s">
        <v>1317</v>
      </c>
      <c r="J56" s="221" t="s">
        <v>1318</v>
      </c>
      <c r="K56" s="118" t="s">
        <v>392</v>
      </c>
      <c r="L56" s="153">
        <v>0.75</v>
      </c>
      <c r="M56" s="83" t="s">
        <v>1319</v>
      </c>
      <c r="N56" s="83" t="s">
        <v>404</v>
      </c>
      <c r="O56" s="83" t="s">
        <v>372</v>
      </c>
      <c r="P56" s="83">
        <v>29</v>
      </c>
      <c r="Q56" s="103">
        <v>342012000.01999998</v>
      </c>
      <c r="R56" s="91">
        <v>256509000.03</v>
      </c>
      <c r="S56" s="91" t="s">
        <v>1330</v>
      </c>
      <c r="T56" s="91">
        <v>85502999.989999995</v>
      </c>
      <c r="U56" s="91"/>
      <c r="V56" s="91">
        <v>61099049.060000002</v>
      </c>
      <c r="W56" s="91">
        <v>0</v>
      </c>
      <c r="X56" s="91">
        <f>+R56+S56+T56+U56+V56+W56</f>
        <v>403111049.07999998</v>
      </c>
      <c r="Y56" s="91" t="s">
        <v>375</v>
      </c>
      <c r="Z56" s="91"/>
      <c r="AA56" s="209"/>
      <c r="AB56" s="196"/>
      <c r="AC56" s="53"/>
      <c r="AD56" s="53"/>
      <c r="AE56" s="53"/>
    </row>
    <row r="57" spans="2:31" s="141" customFormat="1" ht="130.5" customHeight="1" x14ac:dyDescent="0.25">
      <c r="B57" s="105">
        <f t="shared" si="9"/>
        <v>40</v>
      </c>
      <c r="C57" s="225"/>
      <c r="D57" s="224" t="s">
        <v>1325</v>
      </c>
      <c r="E57" s="224">
        <v>118450</v>
      </c>
      <c r="F57" s="81" t="s">
        <v>1326</v>
      </c>
      <c r="G57" s="224"/>
      <c r="H57" s="83" t="s">
        <v>407</v>
      </c>
      <c r="I57" s="42" t="s">
        <v>1327</v>
      </c>
      <c r="J57" s="226" t="s">
        <v>1326</v>
      </c>
      <c r="K57" s="118" t="s">
        <v>1323</v>
      </c>
      <c r="L57" s="153">
        <v>0.75</v>
      </c>
      <c r="M57" s="83" t="s">
        <v>1328</v>
      </c>
      <c r="N57" s="83" t="s">
        <v>1329</v>
      </c>
      <c r="O57" s="83" t="s">
        <v>372</v>
      </c>
      <c r="P57" s="83">
        <v>28</v>
      </c>
      <c r="Q57" s="103">
        <v>288054976.18000001</v>
      </c>
      <c r="R57" s="91">
        <v>216041232.13</v>
      </c>
      <c r="S57" s="91" t="s">
        <v>1330</v>
      </c>
      <c r="T57" s="91">
        <v>72013744.049999997</v>
      </c>
      <c r="U57" s="91"/>
      <c r="V57" s="91">
        <v>82023029.060000002</v>
      </c>
      <c r="W57" s="91">
        <v>0</v>
      </c>
      <c r="X57" s="91">
        <v>370078005.24000001</v>
      </c>
      <c r="Y57" s="91" t="s">
        <v>375</v>
      </c>
      <c r="Z57" s="91" t="s">
        <v>842</v>
      </c>
      <c r="AA57" s="209">
        <v>0</v>
      </c>
      <c r="AB57" s="196">
        <v>0</v>
      </c>
      <c r="AC57" s="53"/>
      <c r="AD57" s="53"/>
      <c r="AE57" s="53"/>
    </row>
    <row r="58" spans="2:31" s="5" customFormat="1" ht="32.25" customHeight="1" x14ac:dyDescent="0.25">
      <c r="B58" s="85"/>
      <c r="C58" s="86" t="s">
        <v>148</v>
      </c>
      <c r="D58" s="86"/>
      <c r="E58" s="86"/>
      <c r="F58" s="86"/>
      <c r="G58" s="86"/>
      <c r="H58" s="86"/>
      <c r="I58" s="87"/>
      <c r="J58" s="86"/>
      <c r="K58" s="86"/>
      <c r="L58" s="86"/>
      <c r="M58" s="86"/>
      <c r="N58" s="86"/>
      <c r="O58" s="86"/>
      <c r="P58" s="86"/>
      <c r="Q58" s="89">
        <f>SUM(Q39:Q57)</f>
        <v>3607764866.6799998</v>
      </c>
      <c r="R58" s="89">
        <f t="shared" ref="R58:X58" si="10">SUM(R39:R57)</f>
        <v>2705823650.0560002</v>
      </c>
      <c r="S58" s="89">
        <f t="shared" si="10"/>
        <v>0</v>
      </c>
      <c r="T58" s="89">
        <f t="shared" si="10"/>
        <v>901941216.63399994</v>
      </c>
      <c r="U58" s="89">
        <f t="shared" si="10"/>
        <v>0</v>
      </c>
      <c r="V58" s="89">
        <f t="shared" si="10"/>
        <v>791632834.46000004</v>
      </c>
      <c r="W58" s="89">
        <f t="shared" si="10"/>
        <v>0</v>
      </c>
      <c r="X58" s="89">
        <f t="shared" si="10"/>
        <v>4399397701.1500006</v>
      </c>
      <c r="Y58" s="89">
        <f t="shared" ref="Y58" si="11">SUM(Y39:Y57)</f>
        <v>0</v>
      </c>
      <c r="Z58" s="89">
        <f t="shared" ref="Z58" si="12">SUM(Z39:Z57)</f>
        <v>0</v>
      </c>
      <c r="AA58" s="89">
        <f t="shared" ref="AA58" si="13">SUM(AA39:AA57)</f>
        <v>1131513390.2</v>
      </c>
      <c r="AB58" s="89">
        <f t="shared" ref="AB58" si="14">SUM(AB39:AB57)</f>
        <v>377171129.87000006</v>
      </c>
      <c r="AC58" s="145"/>
      <c r="AD58" s="1"/>
      <c r="AE58" s="1"/>
    </row>
    <row r="59" spans="2:31" s="5" customFormat="1" ht="72.75" customHeight="1" x14ac:dyDescent="0.25">
      <c r="B59" s="94">
        <f>+B57+1</f>
        <v>41</v>
      </c>
      <c r="C59" s="278" t="s">
        <v>1269</v>
      </c>
      <c r="D59" s="154" t="s">
        <v>182</v>
      </c>
      <c r="E59" s="152">
        <v>112112</v>
      </c>
      <c r="F59" s="90" t="s">
        <v>219</v>
      </c>
      <c r="G59" s="270" t="s">
        <v>201</v>
      </c>
      <c r="H59" s="82" t="s">
        <v>147</v>
      </c>
      <c r="I59" s="37" t="s">
        <v>419</v>
      </c>
      <c r="J59" s="82" t="s">
        <v>418</v>
      </c>
      <c r="K59" s="114">
        <v>44196</v>
      </c>
      <c r="L59" s="136">
        <v>0.75</v>
      </c>
      <c r="M59" s="83" t="str">
        <f>VLOOKUP($E59,Sheet1!$A:$C,2,FALSE)</f>
        <v>Regiunea 4 Sud-Vest</v>
      </c>
      <c r="N59" s="83" t="str">
        <f>VLOOKUP($E59,Sheet1!$A:$C,3,FALSE)</f>
        <v>Arad,Bihor,Hunedoara</v>
      </c>
      <c r="O59" s="82" t="s">
        <v>372</v>
      </c>
      <c r="P59" s="82" t="s">
        <v>701</v>
      </c>
      <c r="Q59" s="91">
        <f>+R59+S59+T59</f>
        <v>457311870.01999998</v>
      </c>
      <c r="R59" s="91">
        <v>342983902.51499999</v>
      </c>
      <c r="S59" s="91">
        <v>0</v>
      </c>
      <c r="T59" s="91">
        <v>114327967.505</v>
      </c>
      <c r="U59" s="91"/>
      <c r="V59" s="91">
        <v>133462012.29000001</v>
      </c>
      <c r="W59" s="104">
        <v>0</v>
      </c>
      <c r="X59" s="91">
        <f>R59+S59+T59+V59+W59</f>
        <v>590773882.30999994</v>
      </c>
      <c r="Y59" s="91" t="s">
        <v>375</v>
      </c>
      <c r="Z59" s="91" t="s">
        <v>1297</v>
      </c>
      <c r="AA59" s="145">
        <v>114439221.18000001</v>
      </c>
      <c r="AB59" s="169">
        <v>38146407.060000002</v>
      </c>
      <c r="AC59" s="1"/>
      <c r="AD59" s="1"/>
      <c r="AE59" s="1"/>
    </row>
    <row r="60" spans="2:31" s="5" customFormat="1" ht="72.75" customHeight="1" x14ac:dyDescent="0.25">
      <c r="B60" s="94">
        <f>+B59+1</f>
        <v>42</v>
      </c>
      <c r="C60" s="279"/>
      <c r="D60" s="154" t="s">
        <v>334</v>
      </c>
      <c r="E60" s="152">
        <v>115371</v>
      </c>
      <c r="F60" s="90" t="s">
        <v>335</v>
      </c>
      <c r="G60" s="270"/>
      <c r="H60" s="82" t="s">
        <v>147</v>
      </c>
      <c r="I60" s="37" t="s">
        <v>525</v>
      </c>
      <c r="J60" s="151" t="s">
        <v>531</v>
      </c>
      <c r="K60" s="82" t="s">
        <v>392</v>
      </c>
      <c r="L60" s="136">
        <v>0.75</v>
      </c>
      <c r="M60" s="83" t="str">
        <f>VLOOKUP($E60,Sheet1!$A:$C,2,FALSE)</f>
        <v>Regiunea 6 Nord-Vest</v>
      </c>
      <c r="N60" s="83" t="str">
        <f>VLOOKUP($E60,Sheet1!$A:$C,3,FALSE)</f>
        <v>Bihor</v>
      </c>
      <c r="O60" s="82" t="s">
        <v>372</v>
      </c>
      <c r="P60" s="82" t="s">
        <v>701</v>
      </c>
      <c r="Q60" s="103">
        <f>+R60+S60+T60+U60</f>
        <v>44144287.240000002</v>
      </c>
      <c r="R60" s="91">
        <v>33108215.43</v>
      </c>
      <c r="S60" s="139"/>
      <c r="T60" s="91">
        <v>11036071.810000001</v>
      </c>
      <c r="U60" s="91"/>
      <c r="V60" s="91">
        <v>9496060.6099999994</v>
      </c>
      <c r="W60" s="104">
        <v>0</v>
      </c>
      <c r="X60" s="91">
        <f>R60+S60+T60+V60+W60</f>
        <v>53640347.850000001</v>
      </c>
      <c r="Y60" s="91" t="s">
        <v>375</v>
      </c>
      <c r="Z60" s="91"/>
      <c r="AA60" s="75">
        <v>23580.38</v>
      </c>
      <c r="AB60" s="173">
        <v>7860.12</v>
      </c>
      <c r="AC60" s="1"/>
      <c r="AD60" s="1"/>
      <c r="AE60" s="1"/>
    </row>
    <row r="61" spans="2:31" s="5" customFormat="1" ht="72.75" customHeight="1" x14ac:dyDescent="0.25">
      <c r="B61" s="105">
        <f>+B60+1</f>
        <v>43</v>
      </c>
      <c r="C61" s="279"/>
      <c r="D61" s="154" t="s">
        <v>339</v>
      </c>
      <c r="E61" s="152">
        <v>111193</v>
      </c>
      <c r="F61" s="90" t="s">
        <v>338</v>
      </c>
      <c r="G61" s="270"/>
      <c r="H61" s="82" t="s">
        <v>407</v>
      </c>
      <c r="I61" s="37" t="s">
        <v>403</v>
      </c>
      <c r="J61" s="114">
        <v>41640</v>
      </c>
      <c r="K61" s="114">
        <v>43039</v>
      </c>
      <c r="L61" s="136">
        <v>0.75</v>
      </c>
      <c r="M61" s="83" t="str">
        <f>VLOOKUP($E61,Sheet1!$A:$C,2,FALSE)</f>
        <v>Regiunea 6 Nord-Vest</v>
      </c>
      <c r="N61" s="83" t="str">
        <f>VLOOKUP($E61,Sheet1!$A:$C,3,FALSE)</f>
        <v>Satu Mare</v>
      </c>
      <c r="O61" s="82" t="s">
        <v>372</v>
      </c>
      <c r="P61" s="82" t="s">
        <v>701</v>
      </c>
      <c r="Q61" s="91">
        <f>+R61+S61+T61</f>
        <v>17586412.829999998</v>
      </c>
      <c r="R61" s="91">
        <v>13189809.619999999</v>
      </c>
      <c r="S61" s="91">
        <v>0</v>
      </c>
      <c r="T61" s="91">
        <v>4396603.21</v>
      </c>
      <c r="U61" s="91"/>
      <c r="V61" s="91">
        <v>3383632.54</v>
      </c>
      <c r="W61" s="104">
        <v>0</v>
      </c>
      <c r="X61" s="91">
        <f>R61+S61+T61+V61+W61</f>
        <v>20970045.369999997</v>
      </c>
      <c r="Y61" s="103" t="s">
        <v>375</v>
      </c>
      <c r="Z61" s="91" t="s">
        <v>600</v>
      </c>
      <c r="AA61" s="75">
        <v>14548.83</v>
      </c>
      <c r="AB61" s="173">
        <v>4849.6099999999997</v>
      </c>
      <c r="AC61" s="1"/>
      <c r="AD61" s="1"/>
      <c r="AE61" s="1"/>
    </row>
    <row r="62" spans="2:31" s="141" customFormat="1" ht="60" customHeight="1" x14ac:dyDescent="0.25">
      <c r="B62" s="105">
        <f>+B61+1</f>
        <v>44</v>
      </c>
      <c r="C62" s="280"/>
      <c r="D62" s="154" t="s">
        <v>1174</v>
      </c>
      <c r="E62" s="154">
        <v>121316</v>
      </c>
      <c r="F62" s="81" t="s">
        <v>1175</v>
      </c>
      <c r="G62" s="270"/>
      <c r="H62" s="83" t="s">
        <v>407</v>
      </c>
      <c r="I62" s="42" t="s">
        <v>1177</v>
      </c>
      <c r="J62" s="118" t="s">
        <v>1176</v>
      </c>
      <c r="K62" s="118" t="s">
        <v>396</v>
      </c>
      <c r="L62" s="153">
        <v>0.75</v>
      </c>
      <c r="M62" s="83" t="s">
        <v>619</v>
      </c>
      <c r="N62" s="83" t="s">
        <v>634</v>
      </c>
      <c r="O62" s="83" t="s">
        <v>372</v>
      </c>
      <c r="P62" s="83">
        <v>30</v>
      </c>
      <c r="Q62" s="91">
        <f>+R62+S62+T62</f>
        <v>1218358.5899999999</v>
      </c>
      <c r="R62" s="91">
        <v>913768.94</v>
      </c>
      <c r="S62" s="91">
        <v>0</v>
      </c>
      <c r="T62" s="91">
        <v>304589.65000000002</v>
      </c>
      <c r="U62" s="91"/>
      <c r="V62" s="91">
        <v>250231.12</v>
      </c>
      <c r="W62" s="104">
        <v>0</v>
      </c>
      <c r="X62" s="91">
        <v>1468589.71</v>
      </c>
      <c r="Y62" s="91" t="s">
        <v>375</v>
      </c>
      <c r="Z62" s="91" t="s">
        <v>376</v>
      </c>
      <c r="AA62" s="121">
        <v>320126.55</v>
      </c>
      <c r="AB62" s="174">
        <v>106708.84</v>
      </c>
      <c r="AC62" s="53"/>
      <c r="AD62" s="53"/>
      <c r="AE62" s="53"/>
    </row>
    <row r="63" spans="2:31" s="5" customFormat="1" ht="20.25" customHeight="1" x14ac:dyDescent="0.25">
      <c r="B63" s="85"/>
      <c r="C63" s="86" t="s">
        <v>181</v>
      </c>
      <c r="D63" s="86"/>
      <c r="E63" s="86"/>
      <c r="F63" s="86"/>
      <c r="G63" s="86"/>
      <c r="H63" s="86"/>
      <c r="I63" s="87"/>
      <c r="J63" s="86"/>
      <c r="K63" s="86"/>
      <c r="L63" s="86"/>
      <c r="M63" s="86"/>
      <c r="N63" s="86"/>
      <c r="O63" s="86"/>
      <c r="P63" s="86"/>
      <c r="Q63" s="88">
        <f t="shared" si="1"/>
        <v>520260928.68000001</v>
      </c>
      <c r="R63" s="88">
        <f>SUM(R59:R62)</f>
        <v>390195696.505</v>
      </c>
      <c r="S63" s="88">
        <f>SUM(S59:S62)</f>
        <v>0</v>
      </c>
      <c r="T63" s="88">
        <f>SUM(T59:T62)</f>
        <v>130065232.175</v>
      </c>
      <c r="U63" s="88">
        <f>SUM(U59:U61)</f>
        <v>0</v>
      </c>
      <c r="V63" s="88">
        <f>SUM(V59:V62)</f>
        <v>146591936.56</v>
      </c>
      <c r="W63" s="88">
        <f>SUM(W59:W62)</f>
        <v>0</v>
      </c>
      <c r="X63" s="88">
        <f>SUM(X59:X61)</f>
        <v>665384275.52999997</v>
      </c>
      <c r="Y63" s="88"/>
      <c r="Z63" s="88"/>
      <c r="AA63" s="89">
        <f>SUM(AA59:AA62)</f>
        <v>114797476.94</v>
      </c>
      <c r="AB63" s="89">
        <f>SUM(AB59:AB62)</f>
        <v>38265825.630000003</v>
      </c>
      <c r="AC63" s="1"/>
      <c r="AD63" s="1"/>
      <c r="AE63" s="1"/>
    </row>
    <row r="64" spans="2:31" s="5" customFormat="1" ht="93.75" customHeight="1" x14ac:dyDescent="0.25">
      <c r="B64" s="94">
        <f>+B62+1</f>
        <v>45</v>
      </c>
      <c r="C64" s="147" t="s">
        <v>50</v>
      </c>
      <c r="D64" s="154" t="s">
        <v>51</v>
      </c>
      <c r="E64" s="152">
        <v>103839</v>
      </c>
      <c r="F64" s="106" t="s">
        <v>1138</v>
      </c>
      <c r="G64" s="152" t="s">
        <v>196</v>
      </c>
      <c r="H64" s="82" t="s">
        <v>95</v>
      </c>
      <c r="I64" s="37" t="s">
        <v>408</v>
      </c>
      <c r="J64" s="114">
        <v>42370</v>
      </c>
      <c r="K64" s="114">
        <v>43450</v>
      </c>
      <c r="L64" s="136">
        <v>0.75</v>
      </c>
      <c r="M64" s="83" t="str">
        <f>VLOOKUP($E64,Sheet1!$A:$C,2,FALSE)</f>
        <v>Regiunea 4 Sud-Vest</v>
      </c>
      <c r="N64" s="83" t="str">
        <f>VLOOKUP($E64,Sheet1!$A:$C,3,FALSE)</f>
        <v>Dolj</v>
      </c>
      <c r="O64" s="82" t="s">
        <v>372</v>
      </c>
      <c r="P64" s="82" t="s">
        <v>701</v>
      </c>
      <c r="Q64" s="103">
        <f t="shared" si="1"/>
        <v>23047539</v>
      </c>
      <c r="R64" s="91">
        <v>17285654</v>
      </c>
      <c r="S64" s="91">
        <v>5300934</v>
      </c>
      <c r="T64" s="91">
        <v>460951</v>
      </c>
      <c r="U64" s="91"/>
      <c r="V64" s="91">
        <v>4990554</v>
      </c>
      <c r="W64" s="91">
        <v>2770249</v>
      </c>
      <c r="X64" s="91">
        <f>R64+S64+T64+V64+W64</f>
        <v>30808342</v>
      </c>
      <c r="Y64" s="103" t="s">
        <v>375</v>
      </c>
      <c r="Z64" s="91"/>
      <c r="AA64" s="84">
        <v>14973421.139999999</v>
      </c>
      <c r="AB64" s="165">
        <v>4591849.1500000004</v>
      </c>
      <c r="AC64" s="1"/>
      <c r="AD64" s="1"/>
      <c r="AE64" s="1"/>
    </row>
    <row r="65" spans="2:31" s="5" customFormat="1" ht="93.75" customHeight="1" x14ac:dyDescent="0.25">
      <c r="B65" s="105">
        <f>+B64+1</f>
        <v>46</v>
      </c>
      <c r="C65" s="204" t="s">
        <v>50</v>
      </c>
      <c r="D65" s="202" t="s">
        <v>1261</v>
      </c>
      <c r="E65" s="203">
        <v>125945</v>
      </c>
      <c r="F65" s="205" t="s">
        <v>1265</v>
      </c>
      <c r="G65" s="203" t="s">
        <v>1263</v>
      </c>
      <c r="H65" s="82" t="s">
        <v>1262</v>
      </c>
      <c r="I65" s="42" t="s">
        <v>1267</v>
      </c>
      <c r="J65" s="114" t="s">
        <v>1266</v>
      </c>
      <c r="K65" s="114" t="s">
        <v>599</v>
      </c>
      <c r="L65" s="136">
        <v>0.75</v>
      </c>
      <c r="M65" s="83" t="s">
        <v>628</v>
      </c>
      <c r="N65" s="83" t="s">
        <v>1264</v>
      </c>
      <c r="O65" s="82" t="s">
        <v>372</v>
      </c>
      <c r="P65" s="82" t="s">
        <v>777</v>
      </c>
      <c r="Q65" s="103">
        <f t="shared" si="1"/>
        <v>162177810.20000002</v>
      </c>
      <c r="R65" s="91">
        <v>121633357.67</v>
      </c>
      <c r="S65" s="91">
        <v>37300896.32</v>
      </c>
      <c r="T65" s="91">
        <v>3243556.21</v>
      </c>
      <c r="U65" s="91"/>
      <c r="V65" s="91">
        <v>31601104.359999999</v>
      </c>
      <c r="W65" s="91">
        <v>0</v>
      </c>
      <c r="X65" s="91">
        <f>R65+S65+T65+V65+W65</f>
        <v>193778914.56</v>
      </c>
      <c r="Y65" s="103" t="s">
        <v>375</v>
      </c>
      <c r="Z65" s="91"/>
      <c r="AA65" s="84">
        <v>1007422.44</v>
      </c>
      <c r="AB65" s="165">
        <v>308942.88</v>
      </c>
      <c r="AC65" s="1"/>
      <c r="AD65" s="1"/>
      <c r="AE65" s="1"/>
    </row>
    <row r="66" spans="2:31" s="5" customFormat="1" ht="93.75" customHeight="1" x14ac:dyDescent="0.25">
      <c r="B66" s="105">
        <f t="shared" ref="B66:B67" si="15">+B65+1</f>
        <v>47</v>
      </c>
      <c r="C66" s="242" t="s">
        <v>50</v>
      </c>
      <c r="D66" s="242" t="s">
        <v>1366</v>
      </c>
      <c r="E66" s="243">
        <v>123542</v>
      </c>
      <c r="F66" s="244" t="s">
        <v>1367</v>
      </c>
      <c r="G66" s="243" t="s">
        <v>196</v>
      </c>
      <c r="H66" s="82" t="s">
        <v>1368</v>
      </c>
      <c r="I66" s="42" t="s">
        <v>1369</v>
      </c>
      <c r="J66" s="114">
        <v>43132</v>
      </c>
      <c r="K66" s="114">
        <v>45291</v>
      </c>
      <c r="L66" s="136">
        <v>0.75</v>
      </c>
      <c r="M66" s="83" t="s">
        <v>955</v>
      </c>
      <c r="N66" s="83" t="s">
        <v>631</v>
      </c>
      <c r="O66" s="82" t="s">
        <v>372</v>
      </c>
      <c r="P66" s="82">
        <v>37</v>
      </c>
      <c r="Q66" s="103">
        <v>59415601</v>
      </c>
      <c r="R66" s="91">
        <v>44561700.759999998</v>
      </c>
      <c r="S66" s="91">
        <v>13665588.199999999</v>
      </c>
      <c r="T66" s="91">
        <v>1188312.04</v>
      </c>
      <c r="U66" s="91"/>
      <c r="V66" s="91">
        <v>11042213.42</v>
      </c>
      <c r="W66" s="91">
        <v>0</v>
      </c>
      <c r="X66" s="91">
        <v>70457814.420000002</v>
      </c>
      <c r="Y66" s="103"/>
      <c r="Z66" s="91"/>
      <c r="AA66" s="84">
        <v>0</v>
      </c>
      <c r="AB66" s="165">
        <v>0</v>
      </c>
      <c r="AC66" s="1"/>
      <c r="AD66" s="1"/>
      <c r="AE66" s="1"/>
    </row>
    <row r="67" spans="2:31" s="5" customFormat="1" ht="93.75" customHeight="1" x14ac:dyDescent="0.25">
      <c r="B67" s="105">
        <f t="shared" si="15"/>
        <v>48</v>
      </c>
      <c r="C67" s="242" t="s">
        <v>50</v>
      </c>
      <c r="D67" s="242" t="s">
        <v>1370</v>
      </c>
      <c r="E67" s="243">
        <v>121102</v>
      </c>
      <c r="F67" s="244" t="s">
        <v>1371</v>
      </c>
      <c r="G67" s="243" t="s">
        <v>196</v>
      </c>
      <c r="H67" s="82" t="s">
        <v>1372</v>
      </c>
      <c r="I67" s="42" t="s">
        <v>1373</v>
      </c>
      <c r="J67" s="114">
        <v>42675</v>
      </c>
      <c r="K67" s="114">
        <v>43830</v>
      </c>
      <c r="L67" s="136">
        <v>0.75</v>
      </c>
      <c r="M67" s="83" t="s">
        <v>1374</v>
      </c>
      <c r="N67" s="83" t="s">
        <v>614</v>
      </c>
      <c r="O67" s="82" t="s">
        <v>372</v>
      </c>
      <c r="P67" s="82">
        <v>37</v>
      </c>
      <c r="Q67" s="103">
        <v>15434888.789999999</v>
      </c>
      <c r="R67" s="91">
        <v>11576166.66</v>
      </c>
      <c r="S67" s="91">
        <v>0</v>
      </c>
      <c r="T67" s="91">
        <v>3858722.13</v>
      </c>
      <c r="U67" s="91"/>
      <c r="V67" s="91">
        <v>14917832.869999999</v>
      </c>
      <c r="W67" s="91">
        <v>0</v>
      </c>
      <c r="X67" s="91">
        <v>30352721.659999996</v>
      </c>
      <c r="Y67" s="103"/>
      <c r="Z67" s="91"/>
      <c r="AA67" s="84">
        <v>0</v>
      </c>
      <c r="AB67" s="165">
        <v>0</v>
      </c>
      <c r="AC67" s="1"/>
      <c r="AD67" s="1"/>
      <c r="AE67" s="1"/>
    </row>
    <row r="68" spans="2:31" s="5" customFormat="1" ht="18.75" customHeight="1" x14ac:dyDescent="0.25">
      <c r="B68" s="85"/>
      <c r="C68" s="86" t="s">
        <v>53</v>
      </c>
      <c r="D68" s="86"/>
      <c r="E68" s="86"/>
      <c r="F68" s="86"/>
      <c r="G68" s="86"/>
      <c r="H68" s="86"/>
      <c r="I68" s="87"/>
      <c r="J68" s="86"/>
      <c r="K68" s="86"/>
      <c r="L68" s="86"/>
      <c r="M68" s="86"/>
      <c r="N68" s="86"/>
      <c r="O68" s="86"/>
      <c r="P68" s="86"/>
      <c r="Q68" s="88">
        <f>+Q64+Q65+Q66+Q67</f>
        <v>260075838.99000001</v>
      </c>
      <c r="R68" s="88">
        <f t="shared" ref="R68:X68" si="16">+R64+R65+R66+R67</f>
        <v>195056879.09</v>
      </c>
      <c r="S68" s="88">
        <f t="shared" si="16"/>
        <v>56267418.519999996</v>
      </c>
      <c r="T68" s="88">
        <f t="shared" si="16"/>
        <v>8751541.379999999</v>
      </c>
      <c r="U68" s="88">
        <f t="shared" si="16"/>
        <v>0</v>
      </c>
      <c r="V68" s="88">
        <f t="shared" si="16"/>
        <v>62551704.649999999</v>
      </c>
      <c r="W68" s="88">
        <f t="shared" si="16"/>
        <v>2770249</v>
      </c>
      <c r="X68" s="88">
        <f t="shared" si="16"/>
        <v>325397792.63999999</v>
      </c>
      <c r="Y68" s="88"/>
      <c r="Z68" s="88"/>
      <c r="AA68" s="88">
        <f t="shared" ref="AA68" si="17">+AA64+AA65+AA66+AA67</f>
        <v>15980843.579999998</v>
      </c>
      <c r="AB68" s="88">
        <f t="shared" ref="AB68" si="18">+AB64+AB65+AB66+AB67</f>
        <v>4900792.03</v>
      </c>
      <c r="AC68" s="1"/>
      <c r="AD68" s="1"/>
      <c r="AE68" s="1"/>
    </row>
    <row r="69" spans="2:31" s="5" customFormat="1" ht="102" customHeight="1" x14ac:dyDescent="0.25">
      <c r="B69" s="92">
        <f>+B67+1</f>
        <v>49</v>
      </c>
      <c r="C69" s="271" t="s">
        <v>1272</v>
      </c>
      <c r="D69" s="154" t="s">
        <v>325</v>
      </c>
      <c r="E69" s="107">
        <v>115216</v>
      </c>
      <c r="F69" s="154" t="s">
        <v>324</v>
      </c>
      <c r="G69" s="269" t="s">
        <v>329</v>
      </c>
      <c r="H69" s="83" t="s">
        <v>153</v>
      </c>
      <c r="I69" s="37" t="s">
        <v>410</v>
      </c>
      <c r="J69" s="114">
        <v>41730</v>
      </c>
      <c r="K69" s="114">
        <v>43765</v>
      </c>
      <c r="L69" s="136">
        <v>0.75</v>
      </c>
      <c r="M69" s="83" t="str">
        <f>VLOOKUP($E69,Sheet1!$A:$C,2,FALSE)</f>
        <v>Regiunea 1 Nord-Est,Regiunea 2 Sud-Est,Regiunea 3 Sud Muntenia,Regiunea 4 Sud-Vest,Regiunea 5 Vest,Regiunea 8 Bucureşti-Ilfov</v>
      </c>
      <c r="N69" s="83" t="str">
        <f>VLOOKUP($E69,Sheet1!$A:$C,3,FALSE)</f>
        <v>Arad,Bacau,Bucuresti,Calarasi,Caras Severin,Constanta,Dolj,Giurgiu,Ialomita,Iasi,Ilfov,Mehedinti,Neamt,Olt,Prahova,Teleorman,Timis,Vrancea</v>
      </c>
      <c r="O69" s="82" t="s">
        <v>372</v>
      </c>
      <c r="P69" s="83" t="s">
        <v>701</v>
      </c>
      <c r="Q69" s="91">
        <f>+R69+S69+T69</f>
        <v>37305115.730000004</v>
      </c>
      <c r="R69" s="91">
        <v>27978836.800000001</v>
      </c>
      <c r="S69" s="91">
        <v>0</v>
      </c>
      <c r="T69" s="104">
        <v>9326278.9299999997</v>
      </c>
      <c r="U69" s="104"/>
      <c r="V69" s="104">
        <v>12160232.26</v>
      </c>
      <c r="W69" s="104">
        <v>0</v>
      </c>
      <c r="X69" s="91">
        <f>R69+S69+T69+V69+W69</f>
        <v>49465347.990000002</v>
      </c>
      <c r="Y69" s="103" t="s">
        <v>375</v>
      </c>
      <c r="Z69" s="91"/>
      <c r="AA69" s="145">
        <v>17527251.960000001</v>
      </c>
      <c r="AB69" s="169">
        <v>5842417.3099999996</v>
      </c>
      <c r="AC69" s="1"/>
      <c r="AD69" s="1"/>
      <c r="AE69" s="1"/>
    </row>
    <row r="70" spans="2:31" s="5" customFormat="1" ht="96" customHeight="1" x14ac:dyDescent="0.25">
      <c r="B70" s="92">
        <f>+B69+1</f>
        <v>50</v>
      </c>
      <c r="C70" s="272"/>
      <c r="D70" s="154" t="s">
        <v>326</v>
      </c>
      <c r="E70" s="107">
        <v>114831</v>
      </c>
      <c r="F70" s="90" t="s">
        <v>327</v>
      </c>
      <c r="G70" s="269"/>
      <c r="H70" s="82" t="s">
        <v>328</v>
      </c>
      <c r="I70" s="42" t="s">
        <v>420</v>
      </c>
      <c r="J70" s="82" t="s">
        <v>696</v>
      </c>
      <c r="K70" s="114">
        <v>43641</v>
      </c>
      <c r="L70" s="136">
        <v>0.75</v>
      </c>
      <c r="M70" s="83" t="str">
        <f>VLOOKUP($E70,Sheet1!$A:$C,2,FALSE)</f>
        <v>Regiunea 5 Vest</v>
      </c>
      <c r="N70" s="83" t="str">
        <f>VLOOKUP($E70,Sheet1!$A:$C,3,FALSE)</f>
        <v>Hunedoara,Timis</v>
      </c>
      <c r="O70" s="82" t="s">
        <v>372</v>
      </c>
      <c r="P70" s="83" t="s">
        <v>701</v>
      </c>
      <c r="Q70" s="91">
        <v>27399913.550000001</v>
      </c>
      <c r="R70" s="91">
        <v>20549935.18</v>
      </c>
      <c r="S70" s="91">
        <v>0</v>
      </c>
      <c r="T70" s="91">
        <v>6849978.3700000001</v>
      </c>
      <c r="U70" s="91"/>
      <c r="V70" s="104">
        <v>6588373.0800000001</v>
      </c>
      <c r="W70" s="104">
        <v>9108787.4700000007</v>
      </c>
      <c r="X70" s="91">
        <v>43097074.100000001</v>
      </c>
      <c r="Y70" s="103" t="s">
        <v>375</v>
      </c>
      <c r="Z70" s="91" t="s">
        <v>841</v>
      </c>
      <c r="AA70" s="145">
        <v>17020303.449999999</v>
      </c>
      <c r="AB70" s="145">
        <v>5673434.4799999995</v>
      </c>
      <c r="AC70" s="1"/>
      <c r="AD70" s="1"/>
      <c r="AE70" s="1"/>
    </row>
    <row r="71" spans="2:31" s="5" customFormat="1" ht="129.75" customHeight="1" x14ac:dyDescent="0.25">
      <c r="B71" s="92">
        <f>+B70+1</f>
        <v>51</v>
      </c>
      <c r="C71" s="272"/>
      <c r="D71" s="154" t="s">
        <v>775</v>
      </c>
      <c r="E71" s="152">
        <v>117138</v>
      </c>
      <c r="F71" s="81" t="s">
        <v>776</v>
      </c>
      <c r="G71" s="269"/>
      <c r="H71" s="82" t="s">
        <v>147</v>
      </c>
      <c r="I71" s="42"/>
      <c r="J71" s="82" t="s">
        <v>778</v>
      </c>
      <c r="K71" s="114">
        <v>43100</v>
      </c>
      <c r="L71" s="136">
        <v>0.75</v>
      </c>
      <c r="M71" s="83" t="str">
        <f>VLOOKUP($E71,Sheet1!$A:$C,2,FALSE)</f>
        <v>Regiunea 1 Nord-Est,Regiunea 2 Sud-Est,Regiunea 3 Sud Muntenia,Regiunea 4 Sud-Vest,Regiunea 5 Vest,Regiunea 6 Nord-Vest,Regiunea 7 Centru,Regiunea 8 Bucureşti-Ilfov</v>
      </c>
      <c r="N71" s="83" t="str">
        <f>VLOOKUP($E71,Sheet1!$A:$C,3,FALSE)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71" s="82" t="s">
        <v>372</v>
      </c>
      <c r="P71" s="83" t="s">
        <v>777</v>
      </c>
      <c r="Q71" s="91">
        <f>+R71+S71+T71</f>
        <v>626270.69999999995</v>
      </c>
      <c r="R71" s="91">
        <v>469703.02</v>
      </c>
      <c r="S71" s="91">
        <v>0</v>
      </c>
      <c r="T71" s="91">
        <v>156567.67999999999</v>
      </c>
      <c r="U71" s="91"/>
      <c r="V71" s="104">
        <v>123450.3</v>
      </c>
      <c r="W71" s="104">
        <v>0</v>
      </c>
      <c r="X71" s="91">
        <f>R71+S71+T71+V71+W71</f>
        <v>749721</v>
      </c>
      <c r="Y71" s="103" t="s">
        <v>375</v>
      </c>
      <c r="Z71" s="91"/>
      <c r="AA71" s="145">
        <v>422665</v>
      </c>
      <c r="AB71" s="145">
        <v>140888.32999999999</v>
      </c>
      <c r="AC71" s="1"/>
      <c r="AD71" s="1"/>
      <c r="AE71" s="1"/>
    </row>
    <row r="72" spans="2:31" s="5" customFormat="1" ht="129.75" customHeight="1" x14ac:dyDescent="0.25">
      <c r="B72" s="92">
        <f>+B71+1</f>
        <v>52</v>
      </c>
      <c r="C72" s="272"/>
      <c r="D72" s="154" t="s">
        <v>975</v>
      </c>
      <c r="E72" s="152">
        <v>117750</v>
      </c>
      <c r="F72" s="81" t="s">
        <v>976</v>
      </c>
      <c r="G72" s="154"/>
      <c r="H72" s="82" t="s">
        <v>153</v>
      </c>
      <c r="I72" s="42" t="s">
        <v>977</v>
      </c>
      <c r="J72" s="82" t="s">
        <v>1108</v>
      </c>
      <c r="K72" s="114">
        <v>43834</v>
      </c>
      <c r="L72" s="136">
        <v>0.75</v>
      </c>
      <c r="M72" s="83" t="s">
        <v>978</v>
      </c>
      <c r="N72" s="83" t="s">
        <v>621</v>
      </c>
      <c r="O72" s="82" t="s">
        <v>372</v>
      </c>
      <c r="P72" s="83" t="s">
        <v>974</v>
      </c>
      <c r="Q72" s="91">
        <v>23722728.5</v>
      </c>
      <c r="R72" s="91">
        <v>17792046.379999999</v>
      </c>
      <c r="S72" s="91">
        <v>0</v>
      </c>
      <c r="T72" s="91">
        <v>5930682.1200000001</v>
      </c>
      <c r="U72" s="91"/>
      <c r="V72" s="104">
        <v>4633781.3899999997</v>
      </c>
      <c r="W72" s="104">
        <v>0</v>
      </c>
      <c r="X72" s="91">
        <v>28356509.890000001</v>
      </c>
      <c r="Y72" s="103" t="s">
        <v>979</v>
      </c>
      <c r="Z72" s="91"/>
      <c r="AA72" s="145">
        <v>14514771.130000001</v>
      </c>
      <c r="AB72" s="145">
        <v>4838257.04</v>
      </c>
      <c r="AC72" s="1"/>
      <c r="AD72" s="1"/>
      <c r="AE72" s="1"/>
    </row>
    <row r="73" spans="2:31" s="5" customFormat="1" ht="129.75" customHeight="1" x14ac:dyDescent="0.25">
      <c r="B73" s="92">
        <f>+B72+1</f>
        <v>53</v>
      </c>
      <c r="C73" s="273"/>
      <c r="D73" s="154" t="s">
        <v>1046</v>
      </c>
      <c r="E73" s="152">
        <v>118184</v>
      </c>
      <c r="F73" s="81" t="s">
        <v>1047</v>
      </c>
      <c r="G73" s="154"/>
      <c r="H73" s="82" t="s">
        <v>153</v>
      </c>
      <c r="I73" s="42" t="s">
        <v>1048</v>
      </c>
      <c r="J73" s="82" t="s">
        <v>1049</v>
      </c>
      <c r="K73" s="114" t="s">
        <v>1050</v>
      </c>
      <c r="L73" s="136">
        <v>0.75</v>
      </c>
      <c r="M73" s="83" t="s">
        <v>1051</v>
      </c>
      <c r="N73" s="83" t="s">
        <v>1052</v>
      </c>
      <c r="O73" s="82" t="s">
        <v>372</v>
      </c>
      <c r="P73" s="83" t="s">
        <v>974</v>
      </c>
      <c r="Q73" s="91">
        <v>79740600.920000002</v>
      </c>
      <c r="R73" s="91">
        <v>59805450.729999997</v>
      </c>
      <c r="S73" s="91">
        <v>0</v>
      </c>
      <c r="T73" s="91">
        <v>19935150.190000001</v>
      </c>
      <c r="U73" s="91"/>
      <c r="V73" s="104">
        <v>20654667.719999999</v>
      </c>
      <c r="W73" s="104">
        <v>27871546.07</v>
      </c>
      <c r="X73" s="91">
        <v>128266814.71000001</v>
      </c>
      <c r="Y73" s="103" t="s">
        <v>979</v>
      </c>
      <c r="Z73" s="91"/>
      <c r="AA73" s="145">
        <v>42681291.670000002</v>
      </c>
      <c r="AB73" s="145">
        <v>14227097.219999999</v>
      </c>
      <c r="AC73" s="1"/>
      <c r="AD73" s="1"/>
      <c r="AE73" s="1"/>
    </row>
    <row r="74" spans="2:31" s="5" customFormat="1" ht="18.75" customHeight="1" x14ac:dyDescent="0.25">
      <c r="B74" s="85"/>
      <c r="C74" s="108" t="s">
        <v>781</v>
      </c>
      <c r="D74" s="86"/>
      <c r="E74" s="86"/>
      <c r="F74" s="86"/>
      <c r="G74" s="86"/>
      <c r="H74" s="86"/>
      <c r="I74" s="87"/>
      <c r="J74" s="86"/>
      <c r="K74" s="86"/>
      <c r="L74" s="86"/>
      <c r="M74" s="86"/>
      <c r="N74" s="86"/>
      <c r="O74" s="86"/>
      <c r="P74" s="86"/>
      <c r="Q74" s="88">
        <f t="shared" ref="Q74:AB74" si="19">SUM(Q69:Q73)</f>
        <v>168794629.40000001</v>
      </c>
      <c r="R74" s="88">
        <f t="shared" si="19"/>
        <v>126595972.11000001</v>
      </c>
      <c r="S74" s="88">
        <f t="shared" si="19"/>
        <v>0</v>
      </c>
      <c r="T74" s="88">
        <f t="shared" si="19"/>
        <v>42198657.290000007</v>
      </c>
      <c r="U74" s="88">
        <f t="shared" si="19"/>
        <v>0</v>
      </c>
      <c r="V74" s="88">
        <f t="shared" si="19"/>
        <v>44160504.75</v>
      </c>
      <c r="W74" s="88">
        <f t="shared" si="19"/>
        <v>36980333.539999999</v>
      </c>
      <c r="X74" s="88">
        <f t="shared" si="19"/>
        <v>249935467.69</v>
      </c>
      <c r="Y74" s="88"/>
      <c r="Z74" s="88"/>
      <c r="AA74" s="89">
        <f t="shared" si="19"/>
        <v>92166283.210000008</v>
      </c>
      <c r="AB74" s="168">
        <f t="shared" si="19"/>
        <v>30722094.379999999</v>
      </c>
      <c r="AC74" s="1"/>
      <c r="AD74" s="1"/>
      <c r="AE74" s="1"/>
    </row>
    <row r="75" spans="2:31" s="5" customFormat="1" ht="75.75" customHeight="1" x14ac:dyDescent="0.25">
      <c r="B75" s="94">
        <f>+B73+1</f>
        <v>54</v>
      </c>
      <c r="C75" s="271" t="s">
        <v>1273</v>
      </c>
      <c r="D75" s="154" t="s">
        <v>167</v>
      </c>
      <c r="E75" s="154">
        <v>114060</v>
      </c>
      <c r="F75" s="81" t="s">
        <v>220</v>
      </c>
      <c r="G75" s="269" t="s">
        <v>201</v>
      </c>
      <c r="H75" s="83" t="s">
        <v>153</v>
      </c>
      <c r="I75" s="37" t="s">
        <v>424</v>
      </c>
      <c r="J75" s="82" t="s">
        <v>425</v>
      </c>
      <c r="K75" s="155">
        <v>43755</v>
      </c>
      <c r="L75" s="136">
        <v>0.75</v>
      </c>
      <c r="M75" s="83" t="str">
        <f>VLOOKUP($E75,Sheet1!$A:$C,2,FALSE)</f>
        <v>Regiunea 1 Nord-Est</v>
      </c>
      <c r="N75" s="83" t="str">
        <f>VLOOKUP($E75,Sheet1!$A:$C,3,FALSE)</f>
        <v>Bacau,Iasi,Suceava</v>
      </c>
      <c r="O75" s="82" t="s">
        <v>372</v>
      </c>
      <c r="P75" s="83" t="s">
        <v>701</v>
      </c>
      <c r="Q75" s="103">
        <f t="shared" si="1"/>
        <v>30680172.490000002</v>
      </c>
      <c r="R75" s="103">
        <v>23010129.370000001</v>
      </c>
      <c r="S75" s="104">
        <v>0</v>
      </c>
      <c r="T75" s="104">
        <v>7670043.1200000001</v>
      </c>
      <c r="U75" s="104"/>
      <c r="V75" s="104">
        <v>7081987.3700000001</v>
      </c>
      <c r="W75" s="104">
        <v>806047.22</v>
      </c>
      <c r="X75" s="91">
        <f>R75+S75+T75+V75+W75</f>
        <v>38568207.079999998</v>
      </c>
      <c r="Y75" s="91" t="s">
        <v>375</v>
      </c>
      <c r="Z75" s="91" t="s">
        <v>376</v>
      </c>
      <c r="AA75" s="251">
        <f>11525136.32+302452.22+628661.98</f>
        <v>12456250.520000001</v>
      </c>
      <c r="AB75" s="252">
        <f>3841712.1+100817.4+209553.99</f>
        <v>4152083.49</v>
      </c>
      <c r="AC75" s="1"/>
      <c r="AD75" s="1"/>
      <c r="AE75" s="1"/>
    </row>
    <row r="76" spans="2:31" s="5" customFormat="1" ht="60" customHeight="1" x14ac:dyDescent="0.25">
      <c r="B76" s="94">
        <f>+B75+1</f>
        <v>55</v>
      </c>
      <c r="C76" s="272"/>
      <c r="D76" s="154" t="s">
        <v>168</v>
      </c>
      <c r="E76" s="154">
        <v>110707</v>
      </c>
      <c r="F76" s="81" t="s">
        <v>221</v>
      </c>
      <c r="G76" s="269"/>
      <c r="H76" s="83" t="s">
        <v>153</v>
      </c>
      <c r="I76" s="37" t="s">
        <v>526</v>
      </c>
      <c r="J76" s="151" t="s">
        <v>527</v>
      </c>
      <c r="K76" s="82" t="s">
        <v>528</v>
      </c>
      <c r="L76" s="136">
        <v>0.75</v>
      </c>
      <c r="M76" s="83" t="str">
        <f>VLOOKUP($E76,Sheet1!$A:$C,2,FALSE)</f>
        <v>Regiunea 7 Centru</v>
      </c>
      <c r="N76" s="83" t="str">
        <f>VLOOKUP($E76,Sheet1!$A:$C,3,FALSE)</f>
        <v>Brasov,Harghita,Mures</v>
      </c>
      <c r="O76" s="82" t="s">
        <v>372</v>
      </c>
      <c r="P76" s="83" t="s">
        <v>701</v>
      </c>
      <c r="Q76" s="103">
        <f t="shared" si="1"/>
        <v>9681480.5099999998</v>
      </c>
      <c r="R76" s="103">
        <v>7261110.3799999999</v>
      </c>
      <c r="S76" s="104">
        <v>0</v>
      </c>
      <c r="T76" s="104">
        <v>2420370.13</v>
      </c>
      <c r="U76" s="104"/>
      <c r="V76" s="104">
        <v>2295786.6300000004</v>
      </c>
      <c r="W76" s="104">
        <v>52563.839999999997</v>
      </c>
      <c r="X76" s="91">
        <f>R76+S76+T76+V76+W76</f>
        <v>12029830.98</v>
      </c>
      <c r="Y76" s="91" t="s">
        <v>375</v>
      </c>
      <c r="Z76" s="91"/>
      <c r="AA76" s="251">
        <f>6395263.82+48713.92</f>
        <v>6443977.7400000002</v>
      </c>
      <c r="AB76" s="252">
        <f>2131754.6+16237.97</f>
        <v>2147992.5700000003</v>
      </c>
      <c r="AC76" s="1"/>
      <c r="AD76" s="1"/>
      <c r="AE76" s="1"/>
    </row>
    <row r="77" spans="2:31" s="5" customFormat="1" ht="75.75" customHeight="1" x14ac:dyDescent="0.25">
      <c r="B77" s="94">
        <f>+B76+1</f>
        <v>56</v>
      </c>
      <c r="C77" s="272"/>
      <c r="D77" s="154" t="s">
        <v>169</v>
      </c>
      <c r="E77" s="154">
        <v>111698</v>
      </c>
      <c r="F77" s="81" t="s">
        <v>222</v>
      </c>
      <c r="G77" s="269"/>
      <c r="H77" s="83" t="s">
        <v>153</v>
      </c>
      <c r="I77" s="37" t="s">
        <v>1271</v>
      </c>
      <c r="J77" s="82"/>
      <c r="K77" s="82"/>
      <c r="L77" s="136">
        <v>0.75</v>
      </c>
      <c r="M77" s="83" t="str">
        <f>VLOOKUP($E77,Sheet1!$A:$C,2,FALSE)</f>
        <v>Regiunea 5 Vest</v>
      </c>
      <c r="N77" s="83" t="str">
        <f>VLOOKUP($E77,Sheet1!$A:$C,3,FALSE)</f>
        <v>Caras Severin,Hunedoara,Timis</v>
      </c>
      <c r="O77" s="82" t="s">
        <v>372</v>
      </c>
      <c r="P77" s="83" t="s">
        <v>701</v>
      </c>
      <c r="Q77" s="91">
        <f t="shared" si="1"/>
        <v>11605009.76</v>
      </c>
      <c r="R77" s="91">
        <v>8703757.3320000004</v>
      </c>
      <c r="S77" s="104">
        <v>0</v>
      </c>
      <c r="T77" s="104">
        <v>2901252.4279999998</v>
      </c>
      <c r="U77" s="104"/>
      <c r="V77" s="104">
        <v>4021588.56</v>
      </c>
      <c r="W77" s="104">
        <v>688432.78</v>
      </c>
      <c r="X77" s="91">
        <f>R77+S77+T77+V77+W77</f>
        <v>16315031.1</v>
      </c>
      <c r="Y77" s="91" t="s">
        <v>375</v>
      </c>
      <c r="Z77" s="91"/>
      <c r="AA77" s="251">
        <f>6215485.4+500800.16</f>
        <v>6716285.5600000005</v>
      </c>
      <c r="AB77" s="252">
        <f>2071828.46+166933.39</f>
        <v>2238761.85</v>
      </c>
      <c r="AC77" s="1"/>
      <c r="AD77" s="1"/>
      <c r="AE77" s="1"/>
    </row>
    <row r="78" spans="2:31" s="5" customFormat="1" ht="115.5" customHeight="1" x14ac:dyDescent="0.25">
      <c r="B78" s="94">
        <f>+B77+1</f>
        <v>57</v>
      </c>
      <c r="C78" s="272"/>
      <c r="D78" s="154" t="s">
        <v>421</v>
      </c>
      <c r="E78" s="154">
        <v>114059</v>
      </c>
      <c r="F78" s="81" t="s">
        <v>223</v>
      </c>
      <c r="G78" s="269"/>
      <c r="H78" s="83" t="s">
        <v>153</v>
      </c>
      <c r="I78" s="37" t="s">
        <v>422</v>
      </c>
      <c r="J78" s="114" t="s">
        <v>423</v>
      </c>
      <c r="K78" s="114">
        <v>43566</v>
      </c>
      <c r="L78" s="136">
        <v>0.75</v>
      </c>
      <c r="M78" s="83" t="str">
        <f>VLOOKUP($E78,Sheet1!$A:$C,2,FALSE)</f>
        <v>Regiunea 7 Centru</v>
      </c>
      <c r="N78" s="83" t="str">
        <f>VLOOKUP($E78,Sheet1!$A:$C,3,FALSE)</f>
        <v>Covasna,Mures</v>
      </c>
      <c r="O78" s="82" t="s">
        <v>372</v>
      </c>
      <c r="P78" s="83" t="s">
        <v>701</v>
      </c>
      <c r="Q78" s="103">
        <f t="shared" si="1"/>
        <v>15726960.359999999</v>
      </c>
      <c r="R78" s="103">
        <v>11795220.27</v>
      </c>
      <c r="S78" s="104">
        <v>0</v>
      </c>
      <c r="T78" s="104">
        <v>3931740.09</v>
      </c>
      <c r="U78" s="104"/>
      <c r="V78" s="104">
        <v>5539858.2999999998</v>
      </c>
      <c r="W78" s="104">
        <v>2310613.17</v>
      </c>
      <c r="X78" s="91">
        <f>R78+S78+T78+V78+W78</f>
        <v>23577431.829999998</v>
      </c>
      <c r="Y78" s="91" t="s">
        <v>375</v>
      </c>
      <c r="Z78" s="91" t="s">
        <v>376</v>
      </c>
      <c r="AA78" s="251">
        <v>5379178.04</v>
      </c>
      <c r="AB78" s="252">
        <v>1793059.35</v>
      </c>
      <c r="AC78" s="1"/>
      <c r="AD78" s="1"/>
      <c r="AE78" s="1"/>
    </row>
    <row r="79" spans="2:31" s="5" customFormat="1" ht="75.75" customHeight="1" x14ac:dyDescent="0.25">
      <c r="B79" s="94">
        <f>+B78+1</f>
        <v>58</v>
      </c>
      <c r="C79" s="273"/>
      <c r="D79" s="154" t="s">
        <v>1139</v>
      </c>
      <c r="E79" s="154">
        <v>114234</v>
      </c>
      <c r="F79" s="81" t="s">
        <v>224</v>
      </c>
      <c r="G79" s="269"/>
      <c r="H79" s="83" t="s">
        <v>153</v>
      </c>
      <c r="I79" s="37" t="s">
        <v>427</v>
      </c>
      <c r="J79" s="82" t="s">
        <v>426</v>
      </c>
      <c r="K79" s="114">
        <v>43524</v>
      </c>
      <c r="L79" s="136">
        <v>0.75</v>
      </c>
      <c r="M79" s="83" t="str">
        <f>VLOOKUP($E79,Sheet1!$A:$C,2,FALSE)</f>
        <v>Regiunea 8 Bucureşti-Ilfov</v>
      </c>
      <c r="N79" s="83" t="str">
        <f>VLOOKUP($E79,Sheet1!$A:$C,3,FALSE)</f>
        <v>Bucuresti,Prahova</v>
      </c>
      <c r="O79" s="82" t="s">
        <v>372</v>
      </c>
      <c r="P79" s="83" t="s">
        <v>701</v>
      </c>
      <c r="Q79" s="103">
        <f t="shared" si="1"/>
        <v>31153623.049999997</v>
      </c>
      <c r="R79" s="91">
        <v>23365217.287999999</v>
      </c>
      <c r="S79" s="91">
        <v>0</v>
      </c>
      <c r="T79" s="91">
        <v>7788405.7620000001</v>
      </c>
      <c r="U79" s="91"/>
      <c r="V79" s="91">
        <v>10704801.33</v>
      </c>
      <c r="W79" s="91">
        <v>1237334.58</v>
      </c>
      <c r="X79" s="91">
        <f>R79+S79+T79+V79+W79</f>
        <v>43095758.959999993</v>
      </c>
      <c r="Y79" s="91" t="s">
        <v>375</v>
      </c>
      <c r="Z79" s="91" t="s">
        <v>841</v>
      </c>
      <c r="AA79" s="250">
        <f>7061702.36+403545.53</f>
        <v>7465247.8900000006</v>
      </c>
      <c r="AB79" s="252">
        <f>2504822.26+134515.17</f>
        <v>2639337.4299999997</v>
      </c>
      <c r="AC79" s="1"/>
      <c r="AD79" s="1"/>
      <c r="AE79" s="1"/>
    </row>
    <row r="80" spans="2:31" s="5" customFormat="1" ht="24.75" customHeight="1" x14ac:dyDescent="0.25">
      <c r="B80" s="85"/>
      <c r="C80" s="86" t="s">
        <v>173</v>
      </c>
      <c r="D80" s="86"/>
      <c r="E80" s="86"/>
      <c r="F80" s="86"/>
      <c r="G80" s="86"/>
      <c r="H80" s="86"/>
      <c r="I80" s="87"/>
      <c r="J80" s="86"/>
      <c r="K80" s="86"/>
      <c r="L80" s="86"/>
      <c r="M80" s="86"/>
      <c r="N80" s="86"/>
      <c r="O80" s="86"/>
      <c r="P80" s="86"/>
      <c r="Q80" s="88">
        <f t="shared" si="1"/>
        <v>98847246.170000002</v>
      </c>
      <c r="R80" s="88">
        <f t="shared" ref="R80:X80" si="20">SUM(R75:R79)</f>
        <v>74135434.640000001</v>
      </c>
      <c r="S80" s="88">
        <f t="shared" si="20"/>
        <v>0</v>
      </c>
      <c r="T80" s="88">
        <f t="shared" si="20"/>
        <v>24711811.530000001</v>
      </c>
      <c r="U80" s="88"/>
      <c r="V80" s="88">
        <f t="shared" si="20"/>
        <v>29644022.189999998</v>
      </c>
      <c r="W80" s="88">
        <f t="shared" si="20"/>
        <v>5094991.59</v>
      </c>
      <c r="X80" s="88">
        <f t="shared" si="20"/>
        <v>133586259.95</v>
      </c>
      <c r="Y80" s="88"/>
      <c r="Z80" s="88"/>
      <c r="AA80" s="89">
        <f>SUM(AA75:AA79)</f>
        <v>38460939.75</v>
      </c>
      <c r="AB80" s="168">
        <f>SUM(AB75:AB79)</f>
        <v>12971234.689999999</v>
      </c>
      <c r="AC80" s="1"/>
      <c r="AD80" s="1"/>
      <c r="AE80" s="1"/>
    </row>
    <row r="81" spans="2:32" s="5" customFormat="1" ht="18.75" customHeight="1" x14ac:dyDescent="0.25">
      <c r="B81" s="95"/>
      <c r="C81" s="96" t="s">
        <v>70</v>
      </c>
      <c r="D81" s="96"/>
      <c r="E81" s="96"/>
      <c r="F81" s="96"/>
      <c r="G81" s="96"/>
      <c r="H81" s="96"/>
      <c r="I81" s="39"/>
      <c r="J81" s="96"/>
      <c r="K81" s="96"/>
      <c r="L81" s="96"/>
      <c r="M81" s="96"/>
      <c r="N81" s="96"/>
      <c r="O81" s="96"/>
      <c r="P81" s="96"/>
      <c r="Q81" s="97">
        <f>+Q80+Q74+Q68+Q63+Q58</f>
        <v>4655743509.9200001</v>
      </c>
      <c r="R81" s="97">
        <f>+R80+R74+R68+R63+R58</f>
        <v>3491807632.401</v>
      </c>
      <c r="S81" s="97">
        <f t="shared" ref="S81:X81" si="21">+S58+S63+S68+S80+S74</f>
        <v>56267418.519999996</v>
      </c>
      <c r="T81" s="97">
        <f t="shared" si="21"/>
        <v>1107668459.0089998</v>
      </c>
      <c r="U81" s="97">
        <f t="shared" si="21"/>
        <v>0</v>
      </c>
      <c r="V81" s="97">
        <f t="shared" si="21"/>
        <v>1074581002.6099999</v>
      </c>
      <c r="W81" s="97">
        <f t="shared" si="21"/>
        <v>44845574.129999995</v>
      </c>
      <c r="X81" s="97">
        <f t="shared" si="21"/>
        <v>5773701496.96</v>
      </c>
      <c r="Y81" s="97"/>
      <c r="Z81" s="97"/>
      <c r="AA81" s="98">
        <f>+AA58+AA63+AA68+AA80+AA74</f>
        <v>1392918933.6800001</v>
      </c>
      <c r="AB81" s="171">
        <f>+AB58+AB63+AB68+AB80+AB74</f>
        <v>464031076.60000002</v>
      </c>
      <c r="AC81" s="43"/>
      <c r="AD81" s="1"/>
      <c r="AE81" s="1"/>
    </row>
    <row r="82" spans="2:32" ht="16.5" customHeight="1" x14ac:dyDescent="0.25">
      <c r="B82" s="77"/>
      <c r="C82" s="78" t="s">
        <v>15</v>
      </c>
      <c r="D82" s="78"/>
      <c r="E82" s="78"/>
      <c r="F82" s="99"/>
      <c r="G82" s="99"/>
      <c r="H82" s="99"/>
      <c r="I82" s="40"/>
      <c r="J82" s="99"/>
      <c r="K82" s="99"/>
      <c r="L82" s="99"/>
      <c r="M82" s="99"/>
      <c r="N82" s="99"/>
      <c r="O82" s="99"/>
      <c r="P82" s="99"/>
      <c r="Q82" s="100"/>
      <c r="R82" s="100"/>
      <c r="S82" s="100"/>
      <c r="T82" s="100"/>
      <c r="U82" s="100"/>
      <c r="V82" s="100"/>
      <c r="W82" s="100"/>
      <c r="X82" s="100"/>
      <c r="Y82" s="100"/>
      <c r="Z82" s="100"/>
      <c r="AA82" s="109"/>
      <c r="AB82" s="175"/>
      <c r="AC82" s="1"/>
      <c r="AD82" s="1"/>
      <c r="AE82" s="1"/>
    </row>
    <row r="83" spans="2:32" ht="107.25" customHeight="1" x14ac:dyDescent="0.25">
      <c r="B83" s="94">
        <f>+B79+1</f>
        <v>59</v>
      </c>
      <c r="C83" s="275" t="s">
        <v>1274</v>
      </c>
      <c r="D83" s="152" t="s">
        <v>4</v>
      </c>
      <c r="E83" s="152">
        <v>101628</v>
      </c>
      <c r="F83" s="152" t="s">
        <v>225</v>
      </c>
      <c r="G83" s="269" t="s">
        <v>200</v>
      </c>
      <c r="H83" s="82" t="s">
        <v>5</v>
      </c>
      <c r="I83" s="37" t="s">
        <v>554</v>
      </c>
      <c r="J83" s="114">
        <v>41611</v>
      </c>
      <c r="K83" s="114">
        <v>43100</v>
      </c>
      <c r="L83" s="136">
        <v>0.85</v>
      </c>
      <c r="M83" s="83" t="str">
        <f>VLOOKUP($E83,Sheet1!$A:$C,2,FALSE)</f>
        <v>Regiunea 2 Sud-Est</v>
      </c>
      <c r="N83" s="83" t="str">
        <f>VLOOKUP($E83,Sheet1!$A:$C,3,FALSE)</f>
        <v>Tulcea</v>
      </c>
      <c r="O83" s="82" t="s">
        <v>372</v>
      </c>
      <c r="P83" s="82" t="s">
        <v>702</v>
      </c>
      <c r="Q83" s="103">
        <f t="shared" si="1"/>
        <v>33539286</v>
      </c>
      <c r="R83" s="103">
        <v>28508393</v>
      </c>
      <c r="S83" s="103">
        <v>4360107</v>
      </c>
      <c r="T83" s="103">
        <v>670786</v>
      </c>
      <c r="U83" s="103"/>
      <c r="V83" s="103">
        <v>7200236</v>
      </c>
      <c r="W83" s="103">
        <v>2676334</v>
      </c>
      <c r="X83" s="103">
        <f t="shared" ref="X83:X100" si="22">+R83+S83+T83+V83+W83</f>
        <v>43415856</v>
      </c>
      <c r="Y83" s="103" t="s">
        <v>555</v>
      </c>
      <c r="Z83" s="103" t="s">
        <v>601</v>
      </c>
      <c r="AA83" s="75">
        <v>26525399.079999998</v>
      </c>
      <c r="AB83" s="173">
        <v>4056825.73</v>
      </c>
      <c r="AC83" s="1"/>
      <c r="AD83" s="1"/>
      <c r="AE83" s="52"/>
      <c r="AF83" s="4"/>
    </row>
    <row r="84" spans="2:32" s="5" customFormat="1" ht="69" customHeight="1" x14ac:dyDescent="0.25">
      <c r="B84" s="94">
        <f>+B83+1</f>
        <v>60</v>
      </c>
      <c r="C84" s="276"/>
      <c r="D84" s="154" t="s">
        <v>12</v>
      </c>
      <c r="E84" s="154">
        <v>103605</v>
      </c>
      <c r="F84" s="81" t="s">
        <v>226</v>
      </c>
      <c r="G84" s="269"/>
      <c r="H84" s="82" t="s">
        <v>195</v>
      </c>
      <c r="I84" s="37" t="s">
        <v>569</v>
      </c>
      <c r="J84" s="114">
        <v>42699</v>
      </c>
      <c r="K84" s="114">
        <v>43159</v>
      </c>
      <c r="L84" s="136">
        <v>0.85</v>
      </c>
      <c r="M84" s="121">
        <f>+R81+R8</f>
        <v>3491807632.401</v>
      </c>
      <c r="N84" s="83" t="str">
        <f>VLOOKUP($E84,Sheet1!$A:$C,3,FALSE)</f>
        <v>Calarasi</v>
      </c>
      <c r="O84" s="82" t="s">
        <v>372</v>
      </c>
      <c r="P84" s="82" t="s">
        <v>702</v>
      </c>
      <c r="Q84" s="103">
        <f t="shared" si="1"/>
        <v>45042327</v>
      </c>
      <c r="R84" s="91">
        <v>38285978</v>
      </c>
      <c r="S84" s="91">
        <v>5855502</v>
      </c>
      <c r="T84" s="91">
        <v>900847</v>
      </c>
      <c r="U84" s="91"/>
      <c r="V84" s="91">
        <v>9659516</v>
      </c>
      <c r="W84" s="91">
        <v>3255257</v>
      </c>
      <c r="X84" s="103">
        <f t="shared" si="22"/>
        <v>57957100</v>
      </c>
      <c r="Y84" s="103" t="s">
        <v>555</v>
      </c>
      <c r="Z84" s="103" t="s">
        <v>602</v>
      </c>
      <c r="AA84" s="75">
        <v>32231883.389999997</v>
      </c>
      <c r="AB84" s="173">
        <v>4929582.16</v>
      </c>
      <c r="AC84" s="1"/>
      <c r="AD84" s="1"/>
      <c r="AE84" s="1"/>
    </row>
    <row r="85" spans="2:32" ht="59.25" customHeight="1" x14ac:dyDescent="0.25">
      <c r="B85" s="94">
        <f t="shared" ref="B85:B100" si="23">+B84+1</f>
        <v>61</v>
      </c>
      <c r="C85" s="276"/>
      <c r="D85" s="154" t="s">
        <v>23</v>
      </c>
      <c r="E85" s="154">
        <v>106554</v>
      </c>
      <c r="F85" s="81" t="s">
        <v>227</v>
      </c>
      <c r="G85" s="269"/>
      <c r="H85" s="82" t="s">
        <v>84</v>
      </c>
      <c r="I85" s="37" t="s">
        <v>501</v>
      </c>
      <c r="J85" s="82" t="s">
        <v>500</v>
      </c>
      <c r="K85" s="82" t="s">
        <v>393</v>
      </c>
      <c r="L85" s="136">
        <v>0.85</v>
      </c>
      <c r="M85" s="83" t="str">
        <f>VLOOKUP($E85,Sheet1!$A:$C,2,FALSE)</f>
        <v>Regiunea 6 Nord-Vest</v>
      </c>
      <c r="N85" s="83" t="str">
        <f>VLOOKUP($E85,Sheet1!$A:$C,3,FALSE)</f>
        <v>Bihor</v>
      </c>
      <c r="O85" s="82" t="s">
        <v>372</v>
      </c>
      <c r="P85" s="82" t="s">
        <v>702</v>
      </c>
      <c r="Q85" s="103">
        <f t="shared" si="1"/>
        <v>79407300</v>
      </c>
      <c r="R85" s="91">
        <v>67496205</v>
      </c>
      <c r="S85" s="91">
        <v>10322949</v>
      </c>
      <c r="T85" s="91">
        <v>1588146</v>
      </c>
      <c r="U85" s="91"/>
      <c r="V85" s="91">
        <v>19818591</v>
      </c>
      <c r="W85" s="91">
        <v>5357111</v>
      </c>
      <c r="X85" s="103">
        <f t="shared" si="22"/>
        <v>104583002</v>
      </c>
      <c r="Y85" s="103" t="s">
        <v>375</v>
      </c>
      <c r="Z85" s="103" t="s">
        <v>603</v>
      </c>
      <c r="AA85" s="75">
        <v>60171553.939999998</v>
      </c>
      <c r="AB85" s="173">
        <v>9202708.2599999998</v>
      </c>
      <c r="AC85" s="1"/>
      <c r="AD85" s="1"/>
      <c r="AE85" s="1"/>
    </row>
    <row r="86" spans="2:32" s="5" customFormat="1" ht="63" customHeight="1" x14ac:dyDescent="0.25">
      <c r="B86" s="94">
        <f t="shared" si="23"/>
        <v>62</v>
      </c>
      <c r="C86" s="276"/>
      <c r="D86" s="154" t="s">
        <v>861</v>
      </c>
      <c r="E86" s="154">
        <v>103731</v>
      </c>
      <c r="F86" s="81" t="s">
        <v>228</v>
      </c>
      <c r="G86" s="269"/>
      <c r="H86" s="82" t="s">
        <v>564</v>
      </c>
      <c r="I86" s="110" t="s">
        <v>565</v>
      </c>
      <c r="J86" s="114">
        <v>42980</v>
      </c>
      <c r="K86" s="114">
        <v>43496</v>
      </c>
      <c r="L86" s="136">
        <v>0.85</v>
      </c>
      <c r="M86" s="83" t="str">
        <f>VLOOKUP($E86,Sheet1!$A:$C,2,FALSE)</f>
        <v>Regiunea 2 Sud-Est</v>
      </c>
      <c r="N86" s="83" t="str">
        <f>VLOOKUP($E86,Sheet1!$A:$C,3,FALSE)</f>
        <v>Braila</v>
      </c>
      <c r="O86" s="82" t="s">
        <v>372</v>
      </c>
      <c r="P86" s="82" t="s">
        <v>702</v>
      </c>
      <c r="Q86" s="91">
        <f t="shared" si="1"/>
        <v>30233615</v>
      </c>
      <c r="R86" s="91">
        <v>25698573</v>
      </c>
      <c r="S86" s="91">
        <v>3930370</v>
      </c>
      <c r="T86" s="91">
        <v>604672</v>
      </c>
      <c r="U86" s="91"/>
      <c r="V86" s="91">
        <v>489798</v>
      </c>
      <c r="W86" s="91">
        <v>3457632</v>
      </c>
      <c r="X86" s="103">
        <f t="shared" si="22"/>
        <v>34181045</v>
      </c>
      <c r="Y86" s="103" t="s">
        <v>375</v>
      </c>
      <c r="Z86" s="103"/>
      <c r="AA86" s="75">
        <v>9768888.7199999988</v>
      </c>
      <c r="AB86" s="75">
        <v>1494065.33</v>
      </c>
      <c r="AC86" s="1"/>
      <c r="AD86" s="1"/>
      <c r="AE86" s="1"/>
    </row>
    <row r="87" spans="2:32" s="5" customFormat="1" ht="69.75" customHeight="1" x14ac:dyDescent="0.25">
      <c r="B87" s="94">
        <f t="shared" si="23"/>
        <v>63</v>
      </c>
      <c r="C87" s="276"/>
      <c r="D87" s="154" t="s">
        <v>862</v>
      </c>
      <c r="E87" s="154">
        <v>106374</v>
      </c>
      <c r="F87" s="81" t="s">
        <v>229</v>
      </c>
      <c r="G87" s="269"/>
      <c r="H87" s="82" t="s">
        <v>93</v>
      </c>
      <c r="I87" s="33" t="s">
        <v>451</v>
      </c>
      <c r="J87" s="114">
        <v>42780</v>
      </c>
      <c r="K87" s="114">
        <v>43465</v>
      </c>
      <c r="L87" s="136">
        <v>0.85</v>
      </c>
      <c r="M87" s="83" t="str">
        <f>VLOOKUP($E87,Sheet1!$A:$C,2,FALSE)</f>
        <v>Regiunea 7 Centru</v>
      </c>
      <c r="N87" s="83" t="str">
        <f>VLOOKUP($E87,Sheet1!$A:$C,3,FALSE)</f>
        <v>Alba</v>
      </c>
      <c r="O87" s="82" t="s">
        <v>372</v>
      </c>
      <c r="P87" s="82" t="s">
        <v>702</v>
      </c>
      <c r="Q87" s="91">
        <f t="shared" si="1"/>
        <v>68927126</v>
      </c>
      <c r="R87" s="91">
        <v>58588057</v>
      </c>
      <c r="S87" s="91">
        <v>8960526</v>
      </c>
      <c r="T87" s="91">
        <v>1378543</v>
      </c>
      <c r="U87" s="91"/>
      <c r="V87" s="91">
        <v>24564898</v>
      </c>
      <c r="W87" s="91">
        <v>6197807</v>
      </c>
      <c r="X87" s="103">
        <f t="shared" si="22"/>
        <v>99689831</v>
      </c>
      <c r="Y87" s="103" t="s">
        <v>375</v>
      </c>
      <c r="Z87" s="103"/>
      <c r="AA87" s="75">
        <v>50228556.379999995</v>
      </c>
      <c r="AB87" s="75">
        <v>7682014.5099999998</v>
      </c>
      <c r="AC87" s="1"/>
      <c r="AD87" s="1"/>
      <c r="AE87" s="1"/>
    </row>
    <row r="88" spans="2:32" s="5" customFormat="1" ht="70.5" customHeight="1" x14ac:dyDescent="0.25">
      <c r="B88" s="94">
        <f t="shared" si="23"/>
        <v>64</v>
      </c>
      <c r="C88" s="276"/>
      <c r="D88" s="154" t="s">
        <v>1140</v>
      </c>
      <c r="E88" s="154">
        <v>106394</v>
      </c>
      <c r="F88" s="81" t="s">
        <v>230</v>
      </c>
      <c r="G88" s="269"/>
      <c r="H88" s="82" t="s">
        <v>104</v>
      </c>
      <c r="I88" s="37" t="s">
        <v>556</v>
      </c>
      <c r="J88" s="114">
        <v>42186</v>
      </c>
      <c r="K88" s="114">
        <v>43434</v>
      </c>
      <c r="L88" s="136">
        <v>0.85</v>
      </c>
      <c r="M88" s="83" t="str">
        <f>VLOOKUP($E88,Sheet1!$A:$C,2,FALSE)</f>
        <v>Regiunea 6 Nord-Vest</v>
      </c>
      <c r="N88" s="83" t="str">
        <f>VLOOKUP($E88,Sheet1!$A:$C,3,FALSE)</f>
        <v>Maramures</v>
      </c>
      <c r="O88" s="82" t="s">
        <v>372</v>
      </c>
      <c r="P88" s="82" t="s">
        <v>702</v>
      </c>
      <c r="Q88" s="103">
        <f t="shared" si="1"/>
        <v>114628039.42</v>
      </c>
      <c r="R88" s="103">
        <v>97433833.480000004</v>
      </c>
      <c r="S88" s="91">
        <v>14901645.119999999</v>
      </c>
      <c r="T88" s="91">
        <v>2292560.8199999998</v>
      </c>
      <c r="U88" s="91"/>
      <c r="V88" s="91">
        <v>35979014.759999998</v>
      </c>
      <c r="W88" s="91">
        <v>11461543.050000001</v>
      </c>
      <c r="X88" s="103">
        <f t="shared" si="22"/>
        <v>162068597.23000002</v>
      </c>
      <c r="Y88" s="103" t="s">
        <v>375</v>
      </c>
      <c r="Z88" s="103" t="s">
        <v>604</v>
      </c>
      <c r="AA88" s="75">
        <v>68491988.549999997</v>
      </c>
      <c r="AB88" s="173">
        <v>10475245.33</v>
      </c>
      <c r="AC88" s="1"/>
      <c r="AD88" s="1"/>
      <c r="AE88" s="1"/>
    </row>
    <row r="89" spans="2:32" s="5" customFormat="1" ht="66" customHeight="1" x14ac:dyDescent="0.25">
      <c r="B89" s="94">
        <f t="shared" si="23"/>
        <v>65</v>
      </c>
      <c r="C89" s="276"/>
      <c r="D89" s="154" t="s">
        <v>1141</v>
      </c>
      <c r="E89" s="154">
        <v>106647</v>
      </c>
      <c r="F89" s="81" t="s">
        <v>231</v>
      </c>
      <c r="G89" s="269"/>
      <c r="H89" s="82" t="s">
        <v>105</v>
      </c>
      <c r="I89" s="37" t="s">
        <v>428</v>
      </c>
      <c r="J89" s="114">
        <v>42858</v>
      </c>
      <c r="K89" s="114">
        <v>43434</v>
      </c>
      <c r="L89" s="136">
        <v>0.85</v>
      </c>
      <c r="M89" s="83" t="str">
        <f>VLOOKUP($E89,Sheet1!$A:$C,2,FALSE)</f>
        <v>Regiunea 5 Vest</v>
      </c>
      <c r="N89" s="83" t="str">
        <f>VLOOKUP($E89,Sheet1!$A:$C,3,FALSE)</f>
        <v>Caras Severin</v>
      </c>
      <c r="O89" s="82" t="s">
        <v>372</v>
      </c>
      <c r="P89" s="82" t="s">
        <v>702</v>
      </c>
      <c r="Q89" s="103">
        <f t="shared" si="1"/>
        <v>23528609.129999999</v>
      </c>
      <c r="R89" s="91">
        <v>19999317.75</v>
      </c>
      <c r="S89" s="91">
        <v>3058719.18</v>
      </c>
      <c r="T89" s="91">
        <v>470572.2</v>
      </c>
      <c r="U89" s="91"/>
      <c r="V89" s="91">
        <v>15111406.07</v>
      </c>
      <c r="W89" s="91">
        <f>25969767.25-23528609.13</f>
        <v>2441158.120000001</v>
      </c>
      <c r="X89" s="103">
        <f t="shared" si="22"/>
        <v>41081173.320000008</v>
      </c>
      <c r="Y89" s="103" t="s">
        <v>375</v>
      </c>
      <c r="Z89" s="103" t="s">
        <v>605</v>
      </c>
      <c r="AA89" s="145">
        <v>9687236.9000000004</v>
      </c>
      <c r="AB89" s="169">
        <v>1481577.41</v>
      </c>
      <c r="AC89" s="1"/>
      <c r="AD89" s="1"/>
      <c r="AE89" s="1"/>
    </row>
    <row r="90" spans="2:32" s="5" customFormat="1" ht="77.25" customHeight="1" x14ac:dyDescent="0.25">
      <c r="B90" s="94">
        <f t="shared" si="23"/>
        <v>66</v>
      </c>
      <c r="C90" s="276"/>
      <c r="D90" s="154" t="s">
        <v>1142</v>
      </c>
      <c r="E90" s="154">
        <v>107857</v>
      </c>
      <c r="F90" s="81" t="s">
        <v>232</v>
      </c>
      <c r="G90" s="269"/>
      <c r="H90" s="82" t="s">
        <v>130</v>
      </c>
      <c r="I90" s="37" t="s">
        <v>459</v>
      </c>
      <c r="J90" s="114">
        <v>42885</v>
      </c>
      <c r="K90" s="114">
        <v>43404</v>
      </c>
      <c r="L90" s="136">
        <v>0.85</v>
      </c>
      <c r="M90" s="83" t="str">
        <f>VLOOKUP($E90,Sheet1!$A:$C,2,FALSE)</f>
        <v>Regiunea 1 Nord-Est</v>
      </c>
      <c r="N90" s="83" t="str">
        <f>VLOOKUP($E90,Sheet1!$A:$C,3,FALSE)</f>
        <v>Iasi</v>
      </c>
      <c r="O90" s="82" t="s">
        <v>372</v>
      </c>
      <c r="P90" s="82" t="s">
        <v>702</v>
      </c>
      <c r="Q90" s="103">
        <f t="shared" si="1"/>
        <v>28226213.120000001</v>
      </c>
      <c r="R90" s="91">
        <v>23992281.149999999</v>
      </c>
      <c r="S90" s="91">
        <v>3669407.71</v>
      </c>
      <c r="T90" s="91">
        <v>564524.26</v>
      </c>
      <c r="U90" s="91"/>
      <c r="V90" s="91">
        <v>5999747.6399999997</v>
      </c>
      <c r="W90" s="91">
        <v>2521295.73</v>
      </c>
      <c r="X90" s="103">
        <f t="shared" si="22"/>
        <v>36747256.489999995</v>
      </c>
      <c r="Y90" s="103" t="s">
        <v>375</v>
      </c>
      <c r="Z90" s="103" t="s">
        <v>603</v>
      </c>
      <c r="AA90" s="145">
        <v>20602606.120000001</v>
      </c>
      <c r="AB90" s="169">
        <v>3150986.8200000003</v>
      </c>
      <c r="AC90" s="1"/>
      <c r="AD90" s="1"/>
      <c r="AE90" s="1"/>
    </row>
    <row r="91" spans="2:32" s="5" customFormat="1" ht="83.25" customHeight="1" x14ac:dyDescent="0.25">
      <c r="B91" s="94">
        <f t="shared" si="23"/>
        <v>67</v>
      </c>
      <c r="C91" s="276"/>
      <c r="D91" s="154" t="s">
        <v>1143</v>
      </c>
      <c r="E91" s="154">
        <v>106365</v>
      </c>
      <c r="F91" s="81" t="s">
        <v>233</v>
      </c>
      <c r="G91" s="269"/>
      <c r="H91" s="82" t="s">
        <v>136</v>
      </c>
      <c r="I91" s="37" t="s">
        <v>438</v>
      </c>
      <c r="J91" s="114">
        <v>42922</v>
      </c>
      <c r="K91" s="114">
        <v>43109</v>
      </c>
      <c r="L91" s="136">
        <v>0.85</v>
      </c>
      <c r="M91" s="83" t="str">
        <f>VLOOKUP($E91,Sheet1!$A:$C,2,FALSE)</f>
        <v>Regiunea 4 Sud-Vest</v>
      </c>
      <c r="N91" s="83" t="str">
        <f>VLOOKUP($E91,Sheet1!$A:$C,3,FALSE)</f>
        <v>Mehedinti</v>
      </c>
      <c r="O91" s="82" t="s">
        <v>372</v>
      </c>
      <c r="P91" s="82" t="s">
        <v>702</v>
      </c>
      <c r="Q91" s="103">
        <f t="shared" si="1"/>
        <v>8621659.5099999998</v>
      </c>
      <c r="R91" s="91">
        <v>7328409.7800000003</v>
      </c>
      <c r="S91" s="91">
        <v>1120815.6200000001</v>
      </c>
      <c r="T91" s="91">
        <v>172434.11</v>
      </c>
      <c r="U91" s="91"/>
      <c r="V91" s="91">
        <v>1649701.33</v>
      </c>
      <c r="W91" s="91">
        <v>568895.35</v>
      </c>
      <c r="X91" s="103">
        <f t="shared" si="22"/>
        <v>10840256.189999999</v>
      </c>
      <c r="Y91" s="103" t="s">
        <v>375</v>
      </c>
      <c r="Z91" s="103" t="s">
        <v>606</v>
      </c>
      <c r="AA91" s="145">
        <v>6575620.1200000001</v>
      </c>
      <c r="AB91" s="169">
        <v>1005683.0800000001</v>
      </c>
      <c r="AC91" s="1"/>
      <c r="AD91" s="1"/>
      <c r="AE91" s="1"/>
    </row>
    <row r="92" spans="2:32" s="5" customFormat="1" ht="49.5" customHeight="1" x14ac:dyDescent="0.25">
      <c r="B92" s="94">
        <f t="shared" si="23"/>
        <v>68</v>
      </c>
      <c r="C92" s="276"/>
      <c r="D92" s="154" t="s">
        <v>1144</v>
      </c>
      <c r="E92" s="154">
        <v>110880</v>
      </c>
      <c r="F92" s="81" t="s">
        <v>234</v>
      </c>
      <c r="G92" s="269"/>
      <c r="H92" s="82" t="s">
        <v>145</v>
      </c>
      <c r="I92" s="37" t="s">
        <v>453</v>
      </c>
      <c r="J92" s="82" t="s">
        <v>484</v>
      </c>
      <c r="K92" s="82" t="s">
        <v>485</v>
      </c>
      <c r="L92" s="136">
        <v>0.85</v>
      </c>
      <c r="M92" s="83" t="str">
        <f>VLOOKUP($E92,Sheet1!$A:$C,2,FALSE)</f>
        <v>Regiunea 2 Sud-Est</v>
      </c>
      <c r="N92" s="83" t="str">
        <f>VLOOKUP($E92,Sheet1!$A:$C,3,FALSE)</f>
        <v>Constanta</v>
      </c>
      <c r="O92" s="82" t="s">
        <v>372</v>
      </c>
      <c r="P92" s="82" t="s">
        <v>702</v>
      </c>
      <c r="Q92" s="103">
        <f t="shared" si="1"/>
        <v>58165520.990000002</v>
      </c>
      <c r="R92" s="91">
        <v>49440692.840000004</v>
      </c>
      <c r="S92" s="91">
        <v>7561517.7400000002</v>
      </c>
      <c r="T92" s="91">
        <v>1163310.4099999999</v>
      </c>
      <c r="U92" s="91"/>
      <c r="V92" s="91">
        <v>19378818.469999999</v>
      </c>
      <c r="W92" s="91">
        <v>6405439.2599999998</v>
      </c>
      <c r="X92" s="103">
        <f t="shared" si="22"/>
        <v>83949778.720000014</v>
      </c>
      <c r="Y92" s="103" t="s">
        <v>375</v>
      </c>
      <c r="Z92" s="103"/>
      <c r="AA92" s="145">
        <v>34850462.009999998</v>
      </c>
      <c r="AB92" s="169">
        <v>5330070.6499999994</v>
      </c>
      <c r="AC92" s="1"/>
      <c r="AD92" s="1"/>
      <c r="AE92" s="1"/>
    </row>
    <row r="93" spans="2:32" s="5" customFormat="1" ht="65.25" customHeight="1" x14ac:dyDescent="0.25">
      <c r="B93" s="94">
        <f t="shared" si="23"/>
        <v>69</v>
      </c>
      <c r="C93" s="276"/>
      <c r="D93" s="154" t="s">
        <v>1145</v>
      </c>
      <c r="E93" s="154">
        <v>101692</v>
      </c>
      <c r="F93" s="81" t="s">
        <v>235</v>
      </c>
      <c r="G93" s="269"/>
      <c r="H93" s="82" t="s">
        <v>154</v>
      </c>
      <c r="I93" s="37" t="s">
        <v>460</v>
      </c>
      <c r="J93" s="114">
        <v>42940</v>
      </c>
      <c r="K93" s="114">
        <v>43281</v>
      </c>
      <c r="L93" s="136">
        <v>0.85</v>
      </c>
      <c r="M93" s="83" t="str">
        <f>VLOOKUP($E93,Sheet1!$A:$C,2,FALSE)</f>
        <v>Regiunea 6 Nord-Vest</v>
      </c>
      <c r="N93" s="83" t="str">
        <f>VLOOKUP($E93,Sheet1!$A:$C,3,FALSE)</f>
        <v>Cluj</v>
      </c>
      <c r="O93" s="82" t="s">
        <v>372</v>
      </c>
      <c r="P93" s="82" t="s">
        <v>702</v>
      </c>
      <c r="Q93" s="103">
        <f t="shared" si="1"/>
        <v>118805678.92</v>
      </c>
      <c r="R93" s="91">
        <v>100984827.08</v>
      </c>
      <c r="S93" s="91">
        <v>15444738.26</v>
      </c>
      <c r="T93" s="91">
        <v>2376113.58</v>
      </c>
      <c r="U93" s="91"/>
      <c r="V93" s="91">
        <v>69989658.439999998</v>
      </c>
      <c r="W93" s="91">
        <v>10866531.210000001</v>
      </c>
      <c r="X93" s="103">
        <f t="shared" si="22"/>
        <v>199661868.57000002</v>
      </c>
      <c r="Y93" s="103" t="s">
        <v>375</v>
      </c>
      <c r="Z93" s="103"/>
      <c r="AA93" s="145">
        <v>16336778.039999999</v>
      </c>
      <c r="AB93" s="169">
        <v>2498566.04</v>
      </c>
      <c r="AC93" s="1"/>
      <c r="AD93" s="1"/>
      <c r="AE93" s="1"/>
    </row>
    <row r="94" spans="2:32" s="5" customFormat="1" ht="94.5" customHeight="1" x14ac:dyDescent="0.25">
      <c r="B94" s="94">
        <f t="shared" si="23"/>
        <v>70</v>
      </c>
      <c r="C94" s="276"/>
      <c r="D94" s="154" t="s">
        <v>1146</v>
      </c>
      <c r="E94" s="154">
        <v>106400</v>
      </c>
      <c r="F94" s="81" t="s">
        <v>236</v>
      </c>
      <c r="G94" s="269"/>
      <c r="H94" s="82" t="s">
        <v>159</v>
      </c>
      <c r="I94" s="37" t="s">
        <v>568</v>
      </c>
      <c r="J94" s="114">
        <v>42944</v>
      </c>
      <c r="K94" s="114">
        <v>43190</v>
      </c>
      <c r="L94" s="136">
        <v>0.85</v>
      </c>
      <c r="M94" s="83" t="str">
        <f>VLOOKUP($E94,Sheet1!$A:$C,2,FALSE)</f>
        <v>Regiunea 1 Nord-Est</v>
      </c>
      <c r="N94" s="83" t="str">
        <f>VLOOKUP($E94,Sheet1!$A:$C,3,FALSE)</f>
        <v>Vaslui</v>
      </c>
      <c r="O94" s="82" t="s">
        <v>372</v>
      </c>
      <c r="P94" s="82" t="s">
        <v>702</v>
      </c>
      <c r="Q94" s="103">
        <f t="shared" si="1"/>
        <v>17903633.919999998</v>
      </c>
      <c r="R94" s="91">
        <v>15218088.82</v>
      </c>
      <c r="S94" s="91">
        <v>2327472.4</v>
      </c>
      <c r="T94" s="91">
        <v>358072.7</v>
      </c>
      <c r="U94" s="91"/>
      <c r="V94" s="91">
        <v>4682742.99</v>
      </c>
      <c r="W94" s="91">
        <v>1232357.8700000001</v>
      </c>
      <c r="X94" s="103">
        <f t="shared" si="22"/>
        <v>23818734.779999997</v>
      </c>
      <c r="Y94" s="103" t="s">
        <v>375</v>
      </c>
      <c r="Z94" s="103"/>
      <c r="AA94" s="145">
        <v>5102330.16</v>
      </c>
      <c r="AB94" s="169">
        <v>780356.38</v>
      </c>
      <c r="AC94" s="1"/>
      <c r="AD94" s="1"/>
      <c r="AE94" s="1"/>
    </row>
    <row r="95" spans="2:32" s="5" customFormat="1" ht="128.25" customHeight="1" x14ac:dyDescent="0.25">
      <c r="B95" s="94">
        <f t="shared" si="23"/>
        <v>71</v>
      </c>
      <c r="C95" s="276"/>
      <c r="D95" s="154" t="s">
        <v>337</v>
      </c>
      <c r="E95" s="154">
        <v>109845</v>
      </c>
      <c r="F95" s="81" t="s">
        <v>336</v>
      </c>
      <c r="G95" s="269"/>
      <c r="H95" s="82" t="s">
        <v>711</v>
      </c>
      <c r="I95" s="37" t="s">
        <v>576</v>
      </c>
      <c r="J95" s="114">
        <v>42998</v>
      </c>
      <c r="K95" s="114">
        <v>43465</v>
      </c>
      <c r="L95" s="136">
        <v>0.85</v>
      </c>
      <c r="M95" s="83" t="str">
        <f>VLOOKUP($E95,Sheet1!$A:$C,2,FALSE)</f>
        <v>Regiunea 2 Sud-Est</v>
      </c>
      <c r="N95" s="83" t="str">
        <f>VLOOKUP($E95,Sheet1!$A:$C,3,FALSE)</f>
        <v>Vrancea</v>
      </c>
      <c r="O95" s="82" t="s">
        <v>372</v>
      </c>
      <c r="P95" s="82" t="s">
        <v>702</v>
      </c>
      <c r="Q95" s="103">
        <f t="shared" si="1"/>
        <v>36950312.189999998</v>
      </c>
      <c r="R95" s="91">
        <v>31407765.359999999</v>
      </c>
      <c r="S95" s="91">
        <f>4803540.58+739006.25</f>
        <v>5542546.8300000001</v>
      </c>
      <c r="T95" s="91">
        <v>0</v>
      </c>
      <c r="U95" s="91"/>
      <c r="V95" s="91">
        <v>7771128.04</v>
      </c>
      <c r="W95" s="91">
        <v>2764124.83</v>
      </c>
      <c r="X95" s="103">
        <f t="shared" si="22"/>
        <v>47485565.059999995</v>
      </c>
      <c r="Y95" s="103" t="s">
        <v>375</v>
      </c>
      <c r="Z95" s="103" t="s">
        <v>376</v>
      </c>
      <c r="AA95" s="144">
        <v>24335486.800000001</v>
      </c>
      <c r="AB95" s="166">
        <v>3721897.9800000004</v>
      </c>
      <c r="AC95" s="1"/>
      <c r="AD95" s="1"/>
      <c r="AE95" s="1"/>
    </row>
    <row r="96" spans="2:32" s="5" customFormat="1" ht="148.5" customHeight="1" x14ac:dyDescent="0.25">
      <c r="B96" s="94">
        <f t="shared" si="23"/>
        <v>72</v>
      </c>
      <c r="C96" s="276"/>
      <c r="D96" s="154" t="s">
        <v>364</v>
      </c>
      <c r="E96" s="154">
        <v>112630</v>
      </c>
      <c r="F96" s="81" t="s">
        <v>365</v>
      </c>
      <c r="G96" s="269"/>
      <c r="H96" s="82" t="s">
        <v>712</v>
      </c>
      <c r="I96" s="37" t="s">
        <v>671</v>
      </c>
      <c r="J96" s="114">
        <v>43034</v>
      </c>
      <c r="K96" s="114">
        <v>43465</v>
      </c>
      <c r="L96" s="136">
        <v>0.85</v>
      </c>
      <c r="M96" s="83" t="str">
        <f>VLOOKUP($E96,Sheet1!$A:$C,2,FALSE)</f>
        <v>Regiunea 3 Sud Muntenia</v>
      </c>
      <c r="N96" s="83" t="str">
        <f>VLOOKUP($E96,Sheet1!$A:$C,3,FALSE)</f>
        <v>Prahova</v>
      </c>
      <c r="O96" s="82" t="s">
        <v>372</v>
      </c>
      <c r="P96" s="82" t="s">
        <v>702</v>
      </c>
      <c r="Q96" s="103">
        <f t="shared" si="1"/>
        <v>47639697.460000001</v>
      </c>
      <c r="R96" s="91">
        <v>40493742.859999999</v>
      </c>
      <c r="S96" s="91">
        <v>6193160.6699999999</v>
      </c>
      <c r="T96" s="91">
        <v>952793.93</v>
      </c>
      <c r="U96" s="91"/>
      <c r="V96" s="91">
        <v>11521503.85</v>
      </c>
      <c r="W96" s="91">
        <v>5281539.4400000004</v>
      </c>
      <c r="X96" s="103">
        <f t="shared" si="22"/>
        <v>64442740.75</v>
      </c>
      <c r="Y96" s="103" t="s">
        <v>375</v>
      </c>
      <c r="Z96" s="103" t="s">
        <v>376</v>
      </c>
      <c r="AA96" s="144">
        <v>39661807.629999995</v>
      </c>
      <c r="AB96" s="166">
        <v>6065923.5099999998</v>
      </c>
      <c r="AC96" s="1"/>
      <c r="AD96" s="1"/>
      <c r="AE96" s="1"/>
    </row>
    <row r="97" spans="2:31" s="5" customFormat="1" ht="90" customHeight="1" x14ac:dyDescent="0.25">
      <c r="B97" s="94">
        <f t="shared" si="23"/>
        <v>73</v>
      </c>
      <c r="C97" s="276"/>
      <c r="D97" s="154" t="s">
        <v>639</v>
      </c>
      <c r="E97" s="154">
        <v>108911</v>
      </c>
      <c r="F97" s="81" t="s">
        <v>673</v>
      </c>
      <c r="G97" s="269"/>
      <c r="H97" s="83" t="s">
        <v>640</v>
      </c>
      <c r="I97" s="42" t="s">
        <v>692</v>
      </c>
      <c r="J97" s="114" t="s">
        <v>679</v>
      </c>
      <c r="K97" s="114">
        <v>43677</v>
      </c>
      <c r="L97" s="136">
        <v>0.85</v>
      </c>
      <c r="M97" s="83" t="str">
        <f>VLOOKUP($E97,Sheet1!$A:$C,2,FALSE)</f>
        <v>Regiunea 1 Nord-Est</v>
      </c>
      <c r="N97" s="83" t="str">
        <f>VLOOKUP($E97,Sheet1!$A:$C,3,FALSE)</f>
        <v>Suceava</v>
      </c>
      <c r="O97" s="82" t="s">
        <v>372</v>
      </c>
      <c r="P97" s="82" t="s">
        <v>702</v>
      </c>
      <c r="Q97" s="103">
        <f>+R97+S97+T97</f>
        <v>15800976.83</v>
      </c>
      <c r="R97" s="91">
        <v>13430830.300000001</v>
      </c>
      <c r="S97" s="91">
        <v>2054126.99</v>
      </c>
      <c r="T97" s="91">
        <v>316019.53999999998</v>
      </c>
      <c r="U97" s="91"/>
      <c r="V97" s="91">
        <v>3276719.29</v>
      </c>
      <c r="W97" s="91">
        <v>1056994.82</v>
      </c>
      <c r="X97" s="103">
        <f t="shared" si="22"/>
        <v>20134690.940000001</v>
      </c>
      <c r="Y97" s="103" t="s">
        <v>375</v>
      </c>
      <c r="Z97" s="103"/>
      <c r="AA97" s="84">
        <v>0</v>
      </c>
      <c r="AB97" s="165">
        <v>0</v>
      </c>
      <c r="AC97" s="1"/>
      <c r="AD97" s="1"/>
      <c r="AE97" s="1"/>
    </row>
    <row r="98" spans="2:31" s="5" customFormat="1" ht="77.25" customHeight="1" x14ac:dyDescent="0.25">
      <c r="B98" s="94">
        <f t="shared" si="23"/>
        <v>74</v>
      </c>
      <c r="C98" s="276"/>
      <c r="D98" s="154" t="s">
        <v>669</v>
      </c>
      <c r="E98" s="154">
        <v>106359</v>
      </c>
      <c r="F98" s="81" t="s">
        <v>680</v>
      </c>
      <c r="G98" s="269"/>
      <c r="H98" s="83" t="s">
        <v>670</v>
      </c>
      <c r="I98" s="42" t="s">
        <v>693</v>
      </c>
      <c r="J98" s="114" t="s">
        <v>681</v>
      </c>
      <c r="K98" s="114">
        <v>43646</v>
      </c>
      <c r="L98" s="136">
        <v>0.85</v>
      </c>
      <c r="M98" s="83" t="str">
        <f>VLOOKUP($E98,Sheet1!$A:$C,2,FALSE)</f>
        <v>Regiunea 4 Sud-Vest</v>
      </c>
      <c r="N98" s="83" t="str">
        <f>VLOOKUP($E98,Sheet1!$A:$C,3,FALSE)</f>
        <v>Valcea</v>
      </c>
      <c r="O98" s="82" t="s">
        <v>372</v>
      </c>
      <c r="P98" s="82" t="s">
        <v>702</v>
      </c>
      <c r="Q98" s="103">
        <f>+R98+S98+T98</f>
        <v>105875030.31</v>
      </c>
      <c r="R98" s="91">
        <v>89993775.799999997</v>
      </c>
      <c r="S98" s="91">
        <v>13763753.9</v>
      </c>
      <c r="T98" s="91">
        <v>2117500.61</v>
      </c>
      <c r="U98" s="91">
        <v>0</v>
      </c>
      <c r="V98" s="91">
        <v>25387345.879999999</v>
      </c>
      <c r="W98" s="91">
        <v>7323975.6900000004</v>
      </c>
      <c r="X98" s="103">
        <f t="shared" si="22"/>
        <v>138586351.88</v>
      </c>
      <c r="Y98" s="103" t="s">
        <v>375</v>
      </c>
      <c r="Z98" s="103"/>
      <c r="AA98" s="144">
        <v>13221753.85</v>
      </c>
      <c r="AB98" s="166">
        <v>2022150.5899999999</v>
      </c>
      <c r="AC98" s="52">
        <f>+AA98+AB98</f>
        <v>15243904.439999999</v>
      </c>
      <c r="AD98" s="1"/>
      <c r="AE98" s="1"/>
    </row>
    <row r="99" spans="2:31" s="5" customFormat="1" ht="118.5" customHeight="1" x14ac:dyDescent="0.25">
      <c r="B99" s="94">
        <f t="shared" si="23"/>
        <v>75</v>
      </c>
      <c r="C99" s="276"/>
      <c r="D99" s="154" t="s">
        <v>732</v>
      </c>
      <c r="E99" s="154">
        <v>102122</v>
      </c>
      <c r="F99" s="81" t="s">
        <v>733</v>
      </c>
      <c r="G99" s="269"/>
      <c r="H99" s="83" t="s">
        <v>734</v>
      </c>
      <c r="I99" s="42" t="s">
        <v>747</v>
      </c>
      <c r="J99" s="114" t="s">
        <v>825</v>
      </c>
      <c r="K99" s="114">
        <v>43465</v>
      </c>
      <c r="L99" s="136">
        <v>0.85</v>
      </c>
      <c r="M99" s="83" t="str">
        <f>VLOOKUP($E99,Sheet1!$A:$C,2,FALSE)</f>
        <v>Regiunea 4 Sud-Vest</v>
      </c>
      <c r="N99" s="83" t="str">
        <f>VLOOKUP($E99,Sheet1!$A:$C,3,FALSE)</f>
        <v>Dolj</v>
      </c>
      <c r="O99" s="82" t="s">
        <v>372</v>
      </c>
      <c r="P99" s="82" t="s">
        <v>702</v>
      </c>
      <c r="Q99" s="103">
        <f>+R99+S99+T99</f>
        <v>121005084.17000002</v>
      </c>
      <c r="R99" s="91">
        <v>102854321.54000001</v>
      </c>
      <c r="S99" s="91">
        <v>15730660.57</v>
      </c>
      <c r="T99" s="91">
        <v>2420102.06</v>
      </c>
      <c r="U99" s="91">
        <v>0</v>
      </c>
      <c r="V99" s="91">
        <v>2962414.28</v>
      </c>
      <c r="W99" s="91">
        <v>8926285.0700000003</v>
      </c>
      <c r="X99" s="103">
        <f t="shared" si="22"/>
        <v>132893783.52000001</v>
      </c>
      <c r="Y99" s="103" t="s">
        <v>375</v>
      </c>
      <c r="Z99" s="103"/>
      <c r="AA99" s="144">
        <v>57400977.590000004</v>
      </c>
      <c r="AB99" s="166">
        <v>8778973.0500000007</v>
      </c>
      <c r="AC99" s="1"/>
      <c r="AD99" s="1"/>
      <c r="AE99" s="1"/>
    </row>
    <row r="100" spans="2:31" s="5" customFormat="1" ht="181.5" customHeight="1" x14ac:dyDescent="0.25">
      <c r="B100" s="94">
        <f t="shared" si="23"/>
        <v>76</v>
      </c>
      <c r="C100" s="277"/>
      <c r="D100" s="154" t="s">
        <v>827</v>
      </c>
      <c r="E100" s="154">
        <v>106311</v>
      </c>
      <c r="F100" s="81" t="s">
        <v>831</v>
      </c>
      <c r="G100" s="269"/>
      <c r="H100" s="83" t="s">
        <v>828</v>
      </c>
      <c r="I100" s="42" t="s">
        <v>837</v>
      </c>
      <c r="J100" s="114" t="s">
        <v>832</v>
      </c>
      <c r="K100" s="114">
        <v>43281</v>
      </c>
      <c r="L100" s="136">
        <v>0.85</v>
      </c>
      <c r="M100" s="83" t="str">
        <f>VLOOKUP($E100,Sheet1!$A:$C,2,FALSE)</f>
        <v>Regiunea 7 Centru</v>
      </c>
      <c r="N100" s="83" t="str">
        <f>VLOOKUP($E100,Sheet1!$A:$C,3,FALSE)</f>
        <v>Harghita</v>
      </c>
      <c r="O100" s="82" t="s">
        <v>372</v>
      </c>
      <c r="P100" s="82" t="s">
        <v>830</v>
      </c>
      <c r="Q100" s="103">
        <f>+R100+S100+T100</f>
        <v>14175020.920000002</v>
      </c>
      <c r="R100" s="91">
        <v>12048767.800000001</v>
      </c>
      <c r="S100" s="91">
        <v>1842752.73</v>
      </c>
      <c r="T100" s="91">
        <v>283500.39</v>
      </c>
      <c r="U100" s="91">
        <v>0</v>
      </c>
      <c r="V100" s="91">
        <v>25542115.809999999</v>
      </c>
      <c r="W100" s="91">
        <v>945001.39</v>
      </c>
      <c r="X100" s="103">
        <f t="shared" si="22"/>
        <v>40662138.120000005</v>
      </c>
      <c r="Y100" s="103" t="s">
        <v>375</v>
      </c>
      <c r="Z100" s="103"/>
      <c r="AA100" s="144">
        <v>0</v>
      </c>
      <c r="AB100" s="166">
        <v>0</v>
      </c>
      <c r="AC100" s="1"/>
      <c r="AD100" s="1"/>
      <c r="AE100" s="1"/>
    </row>
    <row r="101" spans="2:31" ht="23.25" customHeight="1" x14ac:dyDescent="0.25">
      <c r="B101" s="112"/>
      <c r="C101" s="113" t="s">
        <v>13</v>
      </c>
      <c r="D101" s="113"/>
      <c r="E101" s="113"/>
      <c r="F101" s="113"/>
      <c r="G101" s="113"/>
      <c r="H101" s="113"/>
      <c r="I101" s="38"/>
      <c r="J101" s="113"/>
      <c r="K101" s="113"/>
      <c r="L101" s="113"/>
      <c r="M101" s="113"/>
      <c r="N101" s="113"/>
      <c r="O101" s="113"/>
      <c r="P101" s="113"/>
      <c r="Q101" s="88">
        <f t="shared" si="1"/>
        <v>968475130.88999987</v>
      </c>
      <c r="R101" s="88">
        <f t="shared" ref="R101:X101" si="24">SUM(R83:R100)</f>
        <v>823203860.55999982</v>
      </c>
      <c r="S101" s="88">
        <f t="shared" si="24"/>
        <v>126640771.72000001</v>
      </c>
      <c r="T101" s="88">
        <f t="shared" si="24"/>
        <v>18630498.609999999</v>
      </c>
      <c r="U101" s="88">
        <f t="shared" si="24"/>
        <v>0</v>
      </c>
      <c r="V101" s="88">
        <f t="shared" si="24"/>
        <v>290985355.84999996</v>
      </c>
      <c r="W101" s="88">
        <f t="shared" si="24"/>
        <v>82739282.829999998</v>
      </c>
      <c r="X101" s="88">
        <f t="shared" si="24"/>
        <v>1342199769.5700002</v>
      </c>
      <c r="Y101" s="88"/>
      <c r="Z101" s="88"/>
      <c r="AA101" s="113">
        <f>SUM(AA83:AA100)</f>
        <v>475193329.28000009</v>
      </c>
      <c r="AB101" s="113">
        <f>SUM(AB83:AB100)</f>
        <v>72676626.829999983</v>
      </c>
      <c r="AC101" s="52"/>
      <c r="AD101" s="1"/>
      <c r="AE101" s="1"/>
    </row>
    <row r="102" spans="2:31" ht="82.5" customHeight="1" x14ac:dyDescent="0.25">
      <c r="B102" s="94">
        <f>+B100+1</f>
        <v>77</v>
      </c>
      <c r="C102" s="275" t="s">
        <v>6</v>
      </c>
      <c r="D102" s="154" t="s">
        <v>7</v>
      </c>
      <c r="E102" s="154">
        <v>101054</v>
      </c>
      <c r="F102" s="81" t="s">
        <v>237</v>
      </c>
      <c r="G102" s="156" t="s">
        <v>202</v>
      </c>
      <c r="H102" s="82" t="s">
        <v>8</v>
      </c>
      <c r="I102" s="37" t="s">
        <v>1147</v>
      </c>
      <c r="J102" s="114">
        <v>42654</v>
      </c>
      <c r="K102" s="114">
        <v>43131</v>
      </c>
      <c r="L102" s="136">
        <v>0.85</v>
      </c>
      <c r="M102" s="83" t="str">
        <f>VLOOKUP($E102,Sheet1!$A:$C,2,FALSE)</f>
        <v>Regiunea 2 Sud-Est</v>
      </c>
      <c r="N102" s="83" t="str">
        <f>VLOOKUP($E102,Sheet1!$A:$C,3,FALSE)</f>
        <v>Galati</v>
      </c>
      <c r="O102" s="82" t="s">
        <v>713</v>
      </c>
      <c r="P102" s="82" t="s">
        <v>702</v>
      </c>
      <c r="Q102" s="91">
        <f t="shared" si="1"/>
        <v>4431510</v>
      </c>
      <c r="R102" s="91">
        <v>3766784</v>
      </c>
      <c r="S102" s="91">
        <v>620411</v>
      </c>
      <c r="T102" s="91">
        <v>44315</v>
      </c>
      <c r="U102" s="91"/>
      <c r="V102" s="91">
        <v>886302</v>
      </c>
      <c r="W102" s="91">
        <v>0</v>
      </c>
      <c r="X102" s="91">
        <f t="shared" ref="X102:X133" si="25">+R102+S102+T102+V102+W102</f>
        <v>5317812</v>
      </c>
      <c r="Y102" s="91" t="s">
        <v>375</v>
      </c>
      <c r="Z102" s="91"/>
      <c r="AA102" s="111">
        <v>3758957.5599999996</v>
      </c>
      <c r="AB102" s="167">
        <v>619122.41999999993</v>
      </c>
      <c r="AC102" s="1"/>
      <c r="AD102" s="1"/>
      <c r="AE102" s="1"/>
    </row>
    <row r="103" spans="2:31" ht="75" customHeight="1" x14ac:dyDescent="0.25">
      <c r="B103" s="94">
        <f>+B102+1</f>
        <v>78</v>
      </c>
      <c r="C103" s="276"/>
      <c r="D103" s="154" t="s">
        <v>9</v>
      </c>
      <c r="E103" s="154">
        <v>103033</v>
      </c>
      <c r="F103" s="81" t="s">
        <v>238</v>
      </c>
      <c r="G103" s="156"/>
      <c r="H103" s="82" t="s">
        <v>10</v>
      </c>
      <c r="I103" s="37" t="s">
        <v>567</v>
      </c>
      <c r="J103" s="114">
        <v>42662</v>
      </c>
      <c r="K103" s="114">
        <v>43830</v>
      </c>
      <c r="L103" s="136">
        <v>0.85</v>
      </c>
      <c r="M103" s="83" t="str">
        <f>VLOOKUP($E103,Sheet1!$A:$C,2,FALSE)</f>
        <v>Regiunea 4 Sud-Vest</v>
      </c>
      <c r="N103" s="83" t="str">
        <f>VLOOKUP($E103,Sheet1!$A:$C,3,FALSE)</f>
        <v>Mehedinti</v>
      </c>
      <c r="O103" s="82" t="s">
        <v>713</v>
      </c>
      <c r="P103" s="82" t="s">
        <v>702</v>
      </c>
      <c r="Q103" s="91">
        <f t="shared" si="1"/>
        <v>199361184</v>
      </c>
      <c r="R103" s="91">
        <v>169457006</v>
      </c>
      <c r="S103" s="91">
        <v>25916954</v>
      </c>
      <c r="T103" s="91">
        <v>3987224</v>
      </c>
      <c r="U103" s="91"/>
      <c r="V103" s="91">
        <v>42660365</v>
      </c>
      <c r="W103" s="91">
        <v>16842247</v>
      </c>
      <c r="X103" s="91">
        <f t="shared" si="25"/>
        <v>258863796</v>
      </c>
      <c r="Y103" s="91" t="s">
        <v>555</v>
      </c>
      <c r="Z103" s="91"/>
      <c r="AA103" s="111">
        <v>48701805.350000001</v>
      </c>
      <c r="AB103" s="167">
        <v>7448511.4000000013</v>
      </c>
      <c r="AC103" s="1"/>
      <c r="AD103" s="1"/>
      <c r="AE103" s="1"/>
    </row>
    <row r="104" spans="2:31" ht="135" customHeight="1" x14ac:dyDescent="0.25">
      <c r="B104" s="105">
        <f>+B103+1</f>
        <v>79</v>
      </c>
      <c r="C104" s="276"/>
      <c r="D104" s="154" t="s">
        <v>11</v>
      </c>
      <c r="E104" s="154">
        <v>102021</v>
      </c>
      <c r="F104" s="81" t="s">
        <v>239</v>
      </c>
      <c r="G104" s="156"/>
      <c r="H104" s="82" t="s">
        <v>80</v>
      </c>
      <c r="I104" s="37" t="s">
        <v>672</v>
      </c>
      <c r="J104" s="114">
        <v>42682</v>
      </c>
      <c r="K104" s="114">
        <v>43159</v>
      </c>
      <c r="L104" s="136">
        <v>0.85</v>
      </c>
      <c r="M104" s="83" t="str">
        <f>VLOOKUP($E104,Sheet1!$A:$C,2,FALSE)</f>
        <v>Regiunea 5 Vest</v>
      </c>
      <c r="N104" s="83" t="str">
        <f>VLOOKUP($E104,Sheet1!$A:$C,3,FALSE)</f>
        <v>Hunedoara</v>
      </c>
      <c r="O104" s="82" t="s">
        <v>713</v>
      </c>
      <c r="P104" s="82" t="s">
        <v>702</v>
      </c>
      <c r="Q104" s="91">
        <f t="shared" si="1"/>
        <v>61914772</v>
      </c>
      <c r="R104" s="91">
        <v>52627556</v>
      </c>
      <c r="S104" s="91">
        <v>8048920</v>
      </c>
      <c r="T104" s="91">
        <v>1238296</v>
      </c>
      <c r="U104" s="91"/>
      <c r="V104" s="91">
        <v>9257130</v>
      </c>
      <c r="W104" s="91">
        <v>4085411</v>
      </c>
      <c r="X104" s="91">
        <f t="shared" si="25"/>
        <v>75257313</v>
      </c>
      <c r="Y104" s="91" t="s">
        <v>375</v>
      </c>
      <c r="Z104" s="91" t="s">
        <v>607</v>
      </c>
      <c r="AA104" s="111">
        <v>41879029.100000001</v>
      </c>
      <c r="AB104" s="167">
        <v>6405027.9900000002</v>
      </c>
      <c r="AC104" s="1"/>
      <c r="AD104" s="1"/>
      <c r="AE104" s="1"/>
    </row>
    <row r="105" spans="2:31" ht="91.5" customHeight="1" x14ac:dyDescent="0.25">
      <c r="B105" s="94">
        <f t="shared" ref="B105:B163" si="26">+B104+1</f>
        <v>80</v>
      </c>
      <c r="C105" s="276"/>
      <c r="D105" s="154" t="s">
        <v>16</v>
      </c>
      <c r="E105" s="154">
        <v>103967</v>
      </c>
      <c r="F105" s="81" t="s">
        <v>240</v>
      </c>
      <c r="G105" s="156"/>
      <c r="H105" s="82" t="s">
        <v>81</v>
      </c>
      <c r="I105" s="37" t="s">
        <v>461</v>
      </c>
      <c r="J105" s="114">
        <v>42502</v>
      </c>
      <c r="K105" s="114" t="s">
        <v>462</v>
      </c>
      <c r="L105" s="136">
        <v>0.85</v>
      </c>
      <c r="M105" s="83" t="str">
        <f>VLOOKUP($E105,Sheet1!$A:$C,2,FALSE)</f>
        <v>Regiunea 1 Nord-Est</v>
      </c>
      <c r="N105" s="83" t="str">
        <f>VLOOKUP($E105,Sheet1!$A:$C,3,FALSE)</f>
        <v>Vaslui</v>
      </c>
      <c r="O105" s="82" t="s">
        <v>713</v>
      </c>
      <c r="P105" s="82" t="s">
        <v>702</v>
      </c>
      <c r="Q105" s="91">
        <f t="shared" si="1"/>
        <v>271602960</v>
      </c>
      <c r="R105" s="91">
        <v>230862516</v>
      </c>
      <c r="S105" s="91">
        <v>35308385</v>
      </c>
      <c r="T105" s="91">
        <v>5432059</v>
      </c>
      <c r="U105" s="91"/>
      <c r="V105" s="91">
        <v>62303111</v>
      </c>
      <c r="W105" s="91">
        <v>22021862</v>
      </c>
      <c r="X105" s="91">
        <f t="shared" si="25"/>
        <v>355927933</v>
      </c>
      <c r="Y105" s="91" t="s">
        <v>375</v>
      </c>
      <c r="Z105" s="91"/>
      <c r="AA105" s="145">
        <v>9423510.9399999995</v>
      </c>
      <c r="AB105" s="169">
        <v>1441242.84</v>
      </c>
      <c r="AC105" s="1"/>
      <c r="AD105" s="1"/>
      <c r="AE105" s="1"/>
    </row>
    <row r="106" spans="2:31" ht="81.75" customHeight="1" x14ac:dyDescent="0.25">
      <c r="B106" s="94">
        <f t="shared" si="26"/>
        <v>81</v>
      </c>
      <c r="C106" s="276"/>
      <c r="D106" s="154" t="s">
        <v>17</v>
      </c>
      <c r="E106" s="154">
        <v>104337</v>
      </c>
      <c r="F106" s="154" t="s">
        <v>241</v>
      </c>
      <c r="G106" s="156"/>
      <c r="H106" s="82" t="s">
        <v>82</v>
      </c>
      <c r="I106" s="157" t="s">
        <v>454</v>
      </c>
      <c r="J106" s="82" t="s">
        <v>487</v>
      </c>
      <c r="K106" s="82" t="s">
        <v>390</v>
      </c>
      <c r="L106" s="136">
        <v>0.85</v>
      </c>
      <c r="M106" s="83" t="str">
        <f>VLOOKUP($E106,Sheet1!$A:$C,2,FALSE)</f>
        <v>Regiunea 3 Sud Muntenia</v>
      </c>
      <c r="N106" s="83" t="str">
        <f>VLOOKUP($E106,Sheet1!$A:$C,3,FALSE)</f>
        <v>Prahova</v>
      </c>
      <c r="O106" s="82" t="s">
        <v>713</v>
      </c>
      <c r="P106" s="82" t="s">
        <v>702</v>
      </c>
      <c r="Q106" s="91">
        <f t="shared" si="1"/>
        <v>221477882</v>
      </c>
      <c r="R106" s="91">
        <v>188256200</v>
      </c>
      <c r="S106" s="91">
        <v>28792124</v>
      </c>
      <c r="T106" s="91">
        <v>4429558</v>
      </c>
      <c r="U106" s="91"/>
      <c r="V106" s="91">
        <v>96509544</v>
      </c>
      <c r="W106" s="91">
        <v>14757129</v>
      </c>
      <c r="X106" s="91">
        <f t="shared" si="25"/>
        <v>332744555</v>
      </c>
      <c r="Y106" s="91" t="s">
        <v>375</v>
      </c>
      <c r="Z106" s="91"/>
      <c r="AA106" s="75">
        <v>66042503.75</v>
      </c>
      <c r="AB106" s="173">
        <v>10100618.23</v>
      </c>
      <c r="AC106" s="1"/>
      <c r="AD106" s="1"/>
      <c r="AE106" s="1"/>
    </row>
    <row r="107" spans="2:31" ht="120" customHeight="1" x14ac:dyDescent="0.25">
      <c r="B107" s="94">
        <f t="shared" si="26"/>
        <v>82</v>
      </c>
      <c r="C107" s="276"/>
      <c r="D107" s="154" t="s">
        <v>18</v>
      </c>
      <c r="E107" s="154">
        <v>105146</v>
      </c>
      <c r="F107" s="81" t="s">
        <v>242</v>
      </c>
      <c r="G107" s="156"/>
      <c r="H107" s="82" t="s">
        <v>83</v>
      </c>
      <c r="I107" s="37" t="s">
        <v>443</v>
      </c>
      <c r="J107" s="114">
        <v>42719</v>
      </c>
      <c r="K107" s="114">
        <v>43861</v>
      </c>
      <c r="L107" s="136">
        <v>0.85</v>
      </c>
      <c r="M107" s="83" t="str">
        <f>VLOOKUP($E107,Sheet1!$A:$C,2,FALSE)</f>
        <v>Regiunea 1 Nord-Est</v>
      </c>
      <c r="N107" s="83" t="str">
        <f>VLOOKUP($E107,Sheet1!$A:$C,3,FALSE)</f>
        <v>Botosani</v>
      </c>
      <c r="O107" s="82" t="s">
        <v>713</v>
      </c>
      <c r="P107" s="82" t="s">
        <v>702</v>
      </c>
      <c r="Q107" s="91">
        <f t="shared" si="1"/>
        <v>235224439</v>
      </c>
      <c r="R107" s="91">
        <v>199940773</v>
      </c>
      <c r="S107" s="91">
        <v>30579177</v>
      </c>
      <c r="T107" s="91">
        <v>4704489</v>
      </c>
      <c r="U107" s="91"/>
      <c r="V107" s="91">
        <v>50027615</v>
      </c>
      <c r="W107" s="91">
        <v>18250172</v>
      </c>
      <c r="X107" s="91">
        <f t="shared" si="25"/>
        <v>303502226</v>
      </c>
      <c r="Y107" s="91" t="s">
        <v>375</v>
      </c>
      <c r="Z107" s="91"/>
      <c r="AA107" s="111">
        <v>65684182.68</v>
      </c>
      <c r="AB107" s="167">
        <v>10045816.15</v>
      </c>
      <c r="AC107" s="1"/>
      <c r="AD107" s="1"/>
      <c r="AE107" s="1"/>
    </row>
    <row r="108" spans="2:31" s="5" customFormat="1" ht="110.25" customHeight="1" x14ac:dyDescent="0.25">
      <c r="B108" s="94">
        <f t="shared" si="26"/>
        <v>83</v>
      </c>
      <c r="C108" s="276"/>
      <c r="D108" s="154" t="s">
        <v>20</v>
      </c>
      <c r="E108" s="154">
        <v>104101</v>
      </c>
      <c r="F108" s="81" t="s">
        <v>243</v>
      </c>
      <c r="G108" s="156"/>
      <c r="H108" s="82" t="s">
        <v>85</v>
      </c>
      <c r="I108" s="37" t="s">
        <v>570</v>
      </c>
      <c r="J108" s="114">
        <v>42724</v>
      </c>
      <c r="K108" s="114">
        <v>43524</v>
      </c>
      <c r="L108" s="136">
        <v>0.85</v>
      </c>
      <c r="M108" s="83" t="str">
        <f>VLOOKUP($E108,Sheet1!$A:$C,2,FALSE)</f>
        <v>Regiunea 3 Sud Muntenia</v>
      </c>
      <c r="N108" s="83" t="str">
        <f>VLOOKUP($E108,Sheet1!$A:$C,3,FALSE)</f>
        <v>Arges</v>
      </c>
      <c r="O108" s="82" t="s">
        <v>713</v>
      </c>
      <c r="P108" s="82" t="s">
        <v>702</v>
      </c>
      <c r="Q108" s="91">
        <f t="shared" si="1"/>
        <v>92979526</v>
      </c>
      <c r="R108" s="91">
        <v>79032597</v>
      </c>
      <c r="S108" s="91">
        <v>12087338</v>
      </c>
      <c r="T108" s="91">
        <v>1859591</v>
      </c>
      <c r="U108" s="91"/>
      <c r="V108" s="91">
        <v>21134929</v>
      </c>
      <c r="W108" s="91">
        <v>12695118</v>
      </c>
      <c r="X108" s="91">
        <f t="shared" si="25"/>
        <v>126809573</v>
      </c>
      <c r="Y108" s="91" t="s">
        <v>375</v>
      </c>
      <c r="Z108" s="91" t="s">
        <v>606</v>
      </c>
      <c r="AA108" s="111">
        <v>62981717.280000001</v>
      </c>
      <c r="AB108" s="167">
        <v>9632497.9100000001</v>
      </c>
      <c r="AC108" s="1"/>
      <c r="AD108" s="1"/>
      <c r="AE108" s="1"/>
    </row>
    <row r="109" spans="2:31" s="5" customFormat="1" ht="54" customHeight="1" x14ac:dyDescent="0.25">
      <c r="B109" s="94">
        <f t="shared" si="26"/>
        <v>84</v>
      </c>
      <c r="C109" s="276"/>
      <c r="D109" s="154" t="s">
        <v>21</v>
      </c>
      <c r="E109" s="154">
        <v>102050</v>
      </c>
      <c r="F109" s="81" t="s">
        <v>244</v>
      </c>
      <c r="G109" s="156"/>
      <c r="H109" s="83" t="s">
        <v>86</v>
      </c>
      <c r="I109" s="37" t="s">
        <v>455</v>
      </c>
      <c r="J109" s="82" t="s">
        <v>489</v>
      </c>
      <c r="K109" s="82" t="s">
        <v>490</v>
      </c>
      <c r="L109" s="136">
        <v>0.85</v>
      </c>
      <c r="M109" s="83" t="str">
        <f>VLOOKUP($E109,Sheet1!$A:$C,2,FALSE)</f>
        <v>Regiunea 8 Bucureşti-Ilfov</v>
      </c>
      <c r="N109" s="83" t="str">
        <f>VLOOKUP($E109,Sheet1!$A:$C,3,FALSE)</f>
        <v>Bucuresti</v>
      </c>
      <c r="O109" s="82" t="s">
        <v>713</v>
      </c>
      <c r="P109" s="82" t="s">
        <v>702</v>
      </c>
      <c r="Q109" s="91">
        <f t="shared" si="1"/>
        <v>1029054034</v>
      </c>
      <c r="R109" s="91">
        <v>874695929</v>
      </c>
      <c r="S109" s="91">
        <v>133777024</v>
      </c>
      <c r="T109" s="91">
        <v>20581081</v>
      </c>
      <c r="U109" s="91"/>
      <c r="V109" s="91">
        <v>289699740</v>
      </c>
      <c r="W109" s="91">
        <v>419444666</v>
      </c>
      <c r="X109" s="91">
        <f t="shared" si="25"/>
        <v>1738198440</v>
      </c>
      <c r="Y109" s="91" t="s">
        <v>375</v>
      </c>
      <c r="Z109" s="91"/>
      <c r="AA109" s="145">
        <v>57055929.189999998</v>
      </c>
      <c r="AB109" s="169">
        <v>8726200.9299999997</v>
      </c>
      <c r="AC109" s="1"/>
      <c r="AD109" s="1"/>
      <c r="AE109" s="1"/>
    </row>
    <row r="110" spans="2:31" s="5" customFormat="1" ht="39.75" customHeight="1" x14ac:dyDescent="0.25">
      <c r="B110" s="94">
        <f t="shared" si="26"/>
        <v>85</v>
      </c>
      <c r="C110" s="276"/>
      <c r="D110" s="154" t="s">
        <v>22</v>
      </c>
      <c r="E110" s="154">
        <v>105422</v>
      </c>
      <c r="F110" s="81" t="s">
        <v>245</v>
      </c>
      <c r="G110" s="156"/>
      <c r="H110" s="82" t="s">
        <v>87</v>
      </c>
      <c r="I110" s="33" t="s">
        <v>474</v>
      </c>
      <c r="J110" s="114">
        <v>42726</v>
      </c>
      <c r="K110" s="114">
        <v>43220</v>
      </c>
      <c r="L110" s="136">
        <v>0.85</v>
      </c>
      <c r="M110" s="83" t="str">
        <f>VLOOKUP($E110,Sheet1!$A:$C,2,FALSE)</f>
        <v>Regiunea 6 Nord-Vest</v>
      </c>
      <c r="N110" s="83" t="str">
        <f>VLOOKUP($E110,Sheet1!$A:$C,3,FALSE)</f>
        <v>Satu Mare</v>
      </c>
      <c r="O110" s="82" t="s">
        <v>713</v>
      </c>
      <c r="P110" s="82" t="s">
        <v>702</v>
      </c>
      <c r="Q110" s="91">
        <f t="shared" si="1"/>
        <v>62918272</v>
      </c>
      <c r="R110" s="91">
        <v>53480531</v>
      </c>
      <c r="S110" s="91">
        <v>8179375</v>
      </c>
      <c r="T110" s="91">
        <v>1258366</v>
      </c>
      <c r="U110" s="91"/>
      <c r="V110" s="91">
        <v>13427524</v>
      </c>
      <c r="W110" s="91">
        <v>5219341</v>
      </c>
      <c r="X110" s="91">
        <f t="shared" si="25"/>
        <v>81565137</v>
      </c>
      <c r="Y110" s="91" t="s">
        <v>375</v>
      </c>
      <c r="Z110" s="91" t="s">
        <v>608</v>
      </c>
      <c r="AA110" s="145">
        <v>37440908.82</v>
      </c>
      <c r="AB110" s="169">
        <v>5726256.6499999994</v>
      </c>
      <c r="AC110" s="1"/>
      <c r="AD110" s="1"/>
      <c r="AE110" s="1"/>
    </row>
    <row r="111" spans="2:31" s="5" customFormat="1" ht="56.25" customHeight="1" x14ac:dyDescent="0.25">
      <c r="B111" s="94">
        <f t="shared" si="26"/>
        <v>86</v>
      </c>
      <c r="C111" s="276"/>
      <c r="D111" s="154" t="s">
        <v>25</v>
      </c>
      <c r="E111" s="154">
        <v>106130</v>
      </c>
      <c r="F111" s="81" t="s">
        <v>246</v>
      </c>
      <c r="G111" s="156"/>
      <c r="H111" s="82" t="s">
        <v>89</v>
      </c>
      <c r="I111" s="37" t="s">
        <v>578</v>
      </c>
      <c r="J111" s="114">
        <v>42731</v>
      </c>
      <c r="K111" s="114">
        <v>43524</v>
      </c>
      <c r="L111" s="136">
        <v>0.85</v>
      </c>
      <c r="M111" s="83" t="str">
        <f>VLOOKUP($E111,Sheet1!$A:$C,2,FALSE)</f>
        <v>Regiunea 1 Nord-Est</v>
      </c>
      <c r="N111" s="83" t="str">
        <f>VLOOKUP($E111,Sheet1!$A:$C,3,FALSE)</f>
        <v>Bacau</v>
      </c>
      <c r="O111" s="82" t="s">
        <v>713</v>
      </c>
      <c r="P111" s="82" t="s">
        <v>702</v>
      </c>
      <c r="Q111" s="91">
        <f t="shared" si="1"/>
        <v>78829046</v>
      </c>
      <c r="R111" s="91">
        <v>67004689</v>
      </c>
      <c r="S111" s="91">
        <v>10247776</v>
      </c>
      <c r="T111" s="91">
        <v>1576581</v>
      </c>
      <c r="U111" s="91"/>
      <c r="V111" s="91">
        <v>17295731</v>
      </c>
      <c r="W111" s="91">
        <v>7649611</v>
      </c>
      <c r="X111" s="91">
        <f t="shared" si="25"/>
        <v>103774388</v>
      </c>
      <c r="Y111" s="91" t="s">
        <v>375</v>
      </c>
      <c r="Z111" s="91" t="s">
        <v>609</v>
      </c>
      <c r="AA111" s="111">
        <v>53106592.979999997</v>
      </c>
      <c r="AB111" s="167">
        <v>8122184.8100000005</v>
      </c>
      <c r="AC111" s="1"/>
      <c r="AD111" s="1"/>
      <c r="AE111" s="1"/>
    </row>
    <row r="112" spans="2:31" s="5" customFormat="1" ht="65.25" customHeight="1" x14ac:dyDescent="0.25">
      <c r="B112" s="94">
        <f t="shared" si="26"/>
        <v>87</v>
      </c>
      <c r="C112" s="276"/>
      <c r="D112" s="154" t="s">
        <v>26</v>
      </c>
      <c r="E112" s="154">
        <v>104740</v>
      </c>
      <c r="F112" s="81" t="s">
        <v>247</v>
      </c>
      <c r="G112" s="156"/>
      <c r="H112" s="82" t="s">
        <v>90</v>
      </c>
      <c r="I112" s="37" t="s">
        <v>444</v>
      </c>
      <c r="J112" s="114">
        <v>42734</v>
      </c>
      <c r="K112" s="114">
        <v>43524</v>
      </c>
      <c r="L112" s="136">
        <v>0.85</v>
      </c>
      <c r="M112" s="83" t="str">
        <f>VLOOKUP($E112,Sheet1!$A:$C,2,FALSE)</f>
        <v>Regiunea 5 Vest</v>
      </c>
      <c r="N112" s="83" t="str">
        <f>VLOOKUP($E112,Sheet1!$A:$C,3,FALSE)</f>
        <v>Timis</v>
      </c>
      <c r="O112" s="82" t="s">
        <v>713</v>
      </c>
      <c r="P112" s="82" t="s">
        <v>702</v>
      </c>
      <c r="Q112" s="91">
        <f t="shared" si="1"/>
        <v>54826027</v>
      </c>
      <c r="R112" s="91">
        <v>46602123</v>
      </c>
      <c r="S112" s="91">
        <v>7127383</v>
      </c>
      <c r="T112" s="91">
        <v>1096521</v>
      </c>
      <c r="U112" s="91"/>
      <c r="V112" s="91">
        <v>12467164</v>
      </c>
      <c r="W112" s="91">
        <v>8221382</v>
      </c>
      <c r="X112" s="91">
        <f t="shared" si="25"/>
        <v>75514573</v>
      </c>
      <c r="Y112" s="91" t="s">
        <v>375</v>
      </c>
      <c r="Z112" s="91"/>
      <c r="AA112" s="75">
        <v>14070200.569999998</v>
      </c>
      <c r="AB112" s="173">
        <v>2151913.0299999998</v>
      </c>
      <c r="AC112" s="1"/>
      <c r="AD112" s="1"/>
      <c r="AE112" s="1"/>
    </row>
    <row r="113" spans="2:31" s="5" customFormat="1" ht="41.25" customHeight="1" x14ac:dyDescent="0.25">
      <c r="B113" s="94">
        <f t="shared" si="26"/>
        <v>88</v>
      </c>
      <c r="C113" s="276"/>
      <c r="D113" s="154" t="s">
        <v>27</v>
      </c>
      <c r="E113" s="191">
        <v>105327</v>
      </c>
      <c r="F113" s="81" t="s">
        <v>248</v>
      </c>
      <c r="G113" s="156"/>
      <c r="H113" s="83" t="s">
        <v>91</v>
      </c>
      <c r="I113" s="42" t="s">
        <v>1167</v>
      </c>
      <c r="J113" s="83" t="s">
        <v>502</v>
      </c>
      <c r="K113" s="83" t="s">
        <v>389</v>
      </c>
      <c r="L113" s="153">
        <v>0.85</v>
      </c>
      <c r="M113" s="83" t="str">
        <f>VLOOKUP($E113,Sheet1!$A:$C,2,FALSE)</f>
        <v>Regiunea 6 Nord-Vest</v>
      </c>
      <c r="N113" s="83" t="str">
        <f>VLOOKUP($E113,Sheet1!$A:$C,3,FALSE)</f>
        <v>Maramures</v>
      </c>
      <c r="O113" s="83" t="s">
        <v>713</v>
      </c>
      <c r="P113" s="83" t="s">
        <v>702</v>
      </c>
      <c r="Q113" s="91">
        <f t="shared" si="1"/>
        <v>107863562</v>
      </c>
      <c r="R113" s="91">
        <v>91684028</v>
      </c>
      <c r="S113" s="91">
        <v>14022263</v>
      </c>
      <c r="T113" s="91">
        <v>2157271</v>
      </c>
      <c r="U113" s="91"/>
      <c r="V113" s="91">
        <v>23427815</v>
      </c>
      <c r="W113" s="91">
        <v>10732988</v>
      </c>
      <c r="X113" s="91">
        <f t="shared" si="25"/>
        <v>142024365</v>
      </c>
      <c r="Y113" s="91" t="s">
        <v>375</v>
      </c>
      <c r="Z113" s="91"/>
      <c r="AA113" s="196">
        <v>54988358.829999998</v>
      </c>
      <c r="AB113" s="197">
        <v>8409984.2899999991</v>
      </c>
      <c r="AC113" s="1"/>
      <c r="AD113" s="1"/>
      <c r="AE113" s="1"/>
    </row>
    <row r="114" spans="2:31" s="5" customFormat="1" ht="40.5" customHeight="1" x14ac:dyDescent="0.25">
      <c r="B114" s="94">
        <f t="shared" si="26"/>
        <v>89</v>
      </c>
      <c r="C114" s="276"/>
      <c r="D114" s="249" t="s">
        <v>28</v>
      </c>
      <c r="E114" s="154">
        <v>106208</v>
      </c>
      <c r="F114" s="81" t="s">
        <v>249</v>
      </c>
      <c r="G114" s="156"/>
      <c r="H114" s="82" t="s">
        <v>92</v>
      </c>
      <c r="I114" s="37" t="s">
        <v>571</v>
      </c>
      <c r="J114" s="114">
        <v>42738</v>
      </c>
      <c r="K114" s="114">
        <v>43131</v>
      </c>
      <c r="L114" s="136">
        <v>0.85</v>
      </c>
      <c r="M114" s="83" t="str">
        <f>VLOOKUP($E114,Sheet1!$A:$C,2,FALSE)</f>
        <v>Regiunea 8 Bucureşti-Ilfov</v>
      </c>
      <c r="N114" s="83" t="str">
        <f>VLOOKUP($E114,Sheet1!$A:$C,3,FALSE)</f>
        <v>Ilfov</v>
      </c>
      <c r="O114" s="82" t="s">
        <v>713</v>
      </c>
      <c r="P114" s="82" t="s">
        <v>702</v>
      </c>
      <c r="Q114" s="91">
        <f t="shared" si="1"/>
        <v>26915160.099999998</v>
      </c>
      <c r="R114" s="91">
        <v>22877886.09</v>
      </c>
      <c r="S114" s="91">
        <v>3498970.81</v>
      </c>
      <c r="T114" s="91">
        <v>538303.19999999995</v>
      </c>
      <c r="U114" s="91"/>
      <c r="V114" s="91">
        <v>5888889.1699999999</v>
      </c>
      <c r="W114" s="91">
        <v>3067195</v>
      </c>
      <c r="X114" s="91">
        <f t="shared" si="25"/>
        <v>35871244.269999996</v>
      </c>
      <c r="Y114" s="91" t="s">
        <v>375</v>
      </c>
      <c r="Z114" s="91"/>
      <c r="AA114" s="111">
        <v>15985597.049999999</v>
      </c>
      <c r="AB114" s="167">
        <v>2444856.0299999998</v>
      </c>
      <c r="AC114" s="1"/>
      <c r="AD114" s="1"/>
      <c r="AE114" s="1"/>
    </row>
    <row r="115" spans="2:31" s="5" customFormat="1" ht="80.25" customHeight="1" x14ac:dyDescent="0.25">
      <c r="B115" s="94">
        <f t="shared" si="26"/>
        <v>90</v>
      </c>
      <c r="C115" s="276"/>
      <c r="D115" s="154" t="s">
        <v>29</v>
      </c>
      <c r="E115" s="154">
        <v>102541</v>
      </c>
      <c r="F115" s="81" t="s">
        <v>250</v>
      </c>
      <c r="G115" s="156"/>
      <c r="H115" s="82" t="s">
        <v>30</v>
      </c>
      <c r="I115" s="37" t="s">
        <v>456</v>
      </c>
      <c r="J115" s="82" t="s">
        <v>491</v>
      </c>
      <c r="K115" s="82" t="s">
        <v>492</v>
      </c>
      <c r="L115" s="136">
        <v>0.85</v>
      </c>
      <c r="M115" s="83" t="str">
        <f>VLOOKUP($E115,Sheet1!$A:$C,2,FALSE)</f>
        <v>Regiunea 3 Sud Muntenia</v>
      </c>
      <c r="N115" s="83" t="str">
        <f>VLOOKUP($E115,Sheet1!$A:$C,3,FALSE)</f>
        <v>Buzau</v>
      </c>
      <c r="O115" s="82" t="s">
        <v>713</v>
      </c>
      <c r="P115" s="82" t="s">
        <v>702</v>
      </c>
      <c r="Q115" s="104">
        <f t="shared" si="1"/>
        <v>9909808</v>
      </c>
      <c r="R115" s="104">
        <v>8423337</v>
      </c>
      <c r="S115" s="104">
        <v>1387373</v>
      </c>
      <c r="T115" s="104">
        <v>99098</v>
      </c>
      <c r="U115" s="104"/>
      <c r="V115" s="104">
        <v>1981962</v>
      </c>
      <c r="W115" s="91">
        <v>0</v>
      </c>
      <c r="X115" s="91">
        <f t="shared" si="25"/>
        <v>11891770</v>
      </c>
      <c r="Y115" s="91" t="s">
        <v>375</v>
      </c>
      <c r="Z115" s="91"/>
      <c r="AA115" s="111">
        <v>5064929.91</v>
      </c>
      <c r="AB115" s="167">
        <v>834223.75</v>
      </c>
      <c r="AC115" s="1"/>
      <c r="AD115" s="1"/>
      <c r="AE115" s="1"/>
    </row>
    <row r="116" spans="2:31" s="5" customFormat="1" ht="40.5" customHeight="1" x14ac:dyDescent="0.25">
      <c r="B116" s="94">
        <f t="shared" si="26"/>
        <v>91</v>
      </c>
      <c r="C116" s="276"/>
      <c r="D116" s="154" t="s">
        <v>31</v>
      </c>
      <c r="E116" s="154">
        <v>105336</v>
      </c>
      <c r="F116" s="81" t="s">
        <v>251</v>
      </c>
      <c r="G116" s="156"/>
      <c r="H116" s="82" t="s">
        <v>32</v>
      </c>
      <c r="I116" s="37" t="s">
        <v>446</v>
      </c>
      <c r="J116" s="114">
        <v>42772</v>
      </c>
      <c r="K116" s="82" t="s">
        <v>445</v>
      </c>
      <c r="L116" s="136">
        <v>0.85</v>
      </c>
      <c r="M116" s="83" t="str">
        <f>VLOOKUP($E116,Sheet1!$A:$C,2,FALSE)</f>
        <v>Regiunea 4 Sud-Vest</v>
      </c>
      <c r="N116" s="83" t="str">
        <f>VLOOKUP($E116,Sheet1!$A:$C,3,FALSE)</f>
        <v>Gorj</v>
      </c>
      <c r="O116" s="82" t="s">
        <v>713</v>
      </c>
      <c r="P116" s="82" t="s">
        <v>702</v>
      </c>
      <c r="Q116" s="91">
        <f t="shared" si="1"/>
        <v>29660616</v>
      </c>
      <c r="R116" s="91">
        <v>25211524</v>
      </c>
      <c r="S116" s="104">
        <v>3855880</v>
      </c>
      <c r="T116" s="104">
        <v>593212</v>
      </c>
      <c r="U116" s="104"/>
      <c r="V116" s="104">
        <v>12649738</v>
      </c>
      <c r="W116" s="91">
        <v>0</v>
      </c>
      <c r="X116" s="91">
        <f t="shared" si="25"/>
        <v>42310354</v>
      </c>
      <c r="Y116" s="91" t="s">
        <v>375</v>
      </c>
      <c r="Z116" s="91"/>
      <c r="AA116" s="111">
        <v>4804894.12</v>
      </c>
      <c r="AB116" s="167">
        <v>734866.16</v>
      </c>
      <c r="AC116" s="1"/>
      <c r="AD116" s="1"/>
      <c r="AE116" s="1"/>
    </row>
    <row r="117" spans="2:31" s="5" customFormat="1" ht="51.75" customHeight="1" x14ac:dyDescent="0.25">
      <c r="B117" s="94">
        <f t="shared" si="26"/>
        <v>92</v>
      </c>
      <c r="C117" s="276"/>
      <c r="D117" s="154" t="s">
        <v>33</v>
      </c>
      <c r="E117" s="154">
        <v>106221</v>
      </c>
      <c r="F117" s="81" t="s">
        <v>252</v>
      </c>
      <c r="G117" s="156"/>
      <c r="H117" s="82" t="s">
        <v>34</v>
      </c>
      <c r="I117" s="37" t="s">
        <v>467</v>
      </c>
      <c r="J117" s="114">
        <v>42772</v>
      </c>
      <c r="K117" s="82" t="s">
        <v>466</v>
      </c>
      <c r="L117" s="136">
        <v>0.85</v>
      </c>
      <c r="M117" s="83" t="str">
        <f>VLOOKUP($E117,Sheet1!$A:$C,2,FALSE)</f>
        <v>Regiunea 3 Sud Muntenia</v>
      </c>
      <c r="N117" s="83" t="str">
        <f>VLOOKUP($E117,Sheet1!$A:$C,3,FALSE)</f>
        <v>Dambovita</v>
      </c>
      <c r="O117" s="82" t="s">
        <v>713</v>
      </c>
      <c r="P117" s="82" t="s">
        <v>702</v>
      </c>
      <c r="Q117" s="91">
        <f t="shared" si="1"/>
        <v>30879822</v>
      </c>
      <c r="R117" s="91">
        <v>26247849</v>
      </c>
      <c r="S117" s="104">
        <v>4014377</v>
      </c>
      <c r="T117" s="104">
        <v>617596</v>
      </c>
      <c r="U117" s="104"/>
      <c r="V117" s="104">
        <v>6721744</v>
      </c>
      <c r="W117" s="91">
        <v>2978892</v>
      </c>
      <c r="X117" s="91">
        <f t="shared" si="25"/>
        <v>40580458</v>
      </c>
      <c r="Y117" s="91" t="s">
        <v>375</v>
      </c>
      <c r="Z117" s="91"/>
      <c r="AA117" s="111">
        <v>8804503.3900000006</v>
      </c>
      <c r="AB117" s="167">
        <v>1346571.12</v>
      </c>
      <c r="AC117" s="1"/>
      <c r="AD117" s="1"/>
      <c r="AE117" s="1"/>
    </row>
    <row r="118" spans="2:31" s="5" customFormat="1" ht="66" customHeight="1" x14ac:dyDescent="0.25">
      <c r="B118" s="94">
        <f t="shared" si="26"/>
        <v>93</v>
      </c>
      <c r="C118" s="276"/>
      <c r="D118" s="154" t="s">
        <v>35</v>
      </c>
      <c r="E118" s="154">
        <v>101066</v>
      </c>
      <c r="F118" s="81" t="s">
        <v>253</v>
      </c>
      <c r="G118" s="156"/>
      <c r="H118" s="82" t="s">
        <v>36</v>
      </c>
      <c r="I118" s="37" t="s">
        <v>447</v>
      </c>
      <c r="J118" s="114">
        <v>42774</v>
      </c>
      <c r="K118" s="114">
        <v>43404</v>
      </c>
      <c r="L118" s="136">
        <v>0.85</v>
      </c>
      <c r="M118" s="83" t="str">
        <f>VLOOKUP($E118,Sheet1!$A:$C,2,FALSE)</f>
        <v>Regiunea 7 Centru</v>
      </c>
      <c r="N118" s="83" t="str">
        <f>VLOOKUP($E118,Sheet1!$A:$C,3,FALSE)</f>
        <v>Harghita</v>
      </c>
      <c r="O118" s="82" t="s">
        <v>713</v>
      </c>
      <c r="P118" s="82" t="s">
        <v>702</v>
      </c>
      <c r="Q118" s="104">
        <f t="shared" si="1"/>
        <v>10503439.000000002</v>
      </c>
      <c r="R118" s="104">
        <v>8927923.1500000004</v>
      </c>
      <c r="S118" s="104">
        <v>1470481.4600000002</v>
      </c>
      <c r="T118" s="104">
        <v>105034.39</v>
      </c>
      <c r="U118" s="104"/>
      <c r="V118" s="104">
        <v>2100688</v>
      </c>
      <c r="W118" s="104">
        <v>0</v>
      </c>
      <c r="X118" s="91">
        <f t="shared" si="25"/>
        <v>12604127.000000002</v>
      </c>
      <c r="Y118" s="91" t="s">
        <v>375</v>
      </c>
      <c r="Z118" s="91"/>
      <c r="AA118" s="111">
        <v>506515</v>
      </c>
      <c r="AB118" s="167">
        <v>83426</v>
      </c>
      <c r="AC118" s="1"/>
      <c r="AD118" s="1"/>
      <c r="AE118" s="1"/>
    </row>
    <row r="119" spans="2:31" s="5" customFormat="1" ht="48.75" customHeight="1" x14ac:dyDescent="0.25">
      <c r="B119" s="94">
        <f t="shared" si="26"/>
        <v>94</v>
      </c>
      <c r="C119" s="276"/>
      <c r="D119" s="154" t="s">
        <v>37</v>
      </c>
      <c r="E119" s="154">
        <v>106974</v>
      </c>
      <c r="F119" s="81" t="s">
        <v>254</v>
      </c>
      <c r="G119" s="156"/>
      <c r="H119" s="82" t="s">
        <v>194</v>
      </c>
      <c r="I119" s="37" t="s">
        <v>464</v>
      </c>
      <c r="J119" s="114">
        <v>42949</v>
      </c>
      <c r="K119" s="114" t="s">
        <v>465</v>
      </c>
      <c r="L119" s="136">
        <v>0.85</v>
      </c>
      <c r="M119" s="83" t="str">
        <f>VLOOKUP($E119,Sheet1!$A:$C,2,FALSE)</f>
        <v>Regiunea 5 Vest</v>
      </c>
      <c r="N119" s="83" t="str">
        <f>VLOOKUP($E119,Sheet1!$A:$C,3,FALSE)</f>
        <v>Arad</v>
      </c>
      <c r="O119" s="82" t="s">
        <v>713</v>
      </c>
      <c r="P119" s="82" t="s">
        <v>702</v>
      </c>
      <c r="Q119" s="91">
        <f t="shared" si="1"/>
        <v>133567269</v>
      </c>
      <c r="R119" s="91">
        <v>113532179</v>
      </c>
      <c r="S119" s="104">
        <v>17363745</v>
      </c>
      <c r="T119" s="104">
        <v>2671345</v>
      </c>
      <c r="U119" s="104"/>
      <c r="V119" s="104">
        <v>29197472</v>
      </c>
      <c r="W119" s="91">
        <v>14873797</v>
      </c>
      <c r="X119" s="91">
        <f t="shared" si="25"/>
        <v>177638538</v>
      </c>
      <c r="Y119" s="91" t="s">
        <v>375</v>
      </c>
      <c r="Z119" s="91"/>
      <c r="AA119" s="111">
        <v>0</v>
      </c>
      <c r="AB119" s="167">
        <v>0</v>
      </c>
      <c r="AC119" s="1"/>
      <c r="AD119" s="1"/>
      <c r="AE119" s="1"/>
    </row>
    <row r="120" spans="2:31" s="5" customFormat="1" ht="54" customHeight="1" x14ac:dyDescent="0.25">
      <c r="B120" s="94">
        <f t="shared" si="26"/>
        <v>95</v>
      </c>
      <c r="C120" s="276"/>
      <c r="D120" s="154" t="s">
        <v>38</v>
      </c>
      <c r="E120" s="154">
        <v>108040</v>
      </c>
      <c r="F120" s="81" t="s">
        <v>255</v>
      </c>
      <c r="G120" s="156"/>
      <c r="H120" s="82" t="s">
        <v>39</v>
      </c>
      <c r="I120" s="37" t="s">
        <v>566</v>
      </c>
      <c r="J120" s="114">
        <v>42795</v>
      </c>
      <c r="K120" s="114">
        <v>43190</v>
      </c>
      <c r="L120" s="136">
        <v>0.85</v>
      </c>
      <c r="M120" s="83" t="str">
        <f>VLOOKUP($E120,Sheet1!$A:$C,2,FALSE)</f>
        <v>Regiunea 3 Sud Muntenia</v>
      </c>
      <c r="N120" s="83" t="str">
        <f>VLOOKUP($E120,Sheet1!$A:$C,3,FALSE)</f>
        <v>Calarasi</v>
      </c>
      <c r="O120" s="82" t="s">
        <v>713</v>
      </c>
      <c r="P120" s="82" t="s">
        <v>702</v>
      </c>
      <c r="Q120" s="104">
        <f t="shared" si="1"/>
        <v>11926122</v>
      </c>
      <c r="R120" s="104">
        <v>10137204</v>
      </c>
      <c r="S120" s="104">
        <v>1669657</v>
      </c>
      <c r="T120" s="104">
        <v>119261</v>
      </c>
      <c r="U120" s="104"/>
      <c r="V120" s="104">
        <v>2385224</v>
      </c>
      <c r="W120" s="104">
        <v>0</v>
      </c>
      <c r="X120" s="91">
        <f t="shared" si="25"/>
        <v>14311346</v>
      </c>
      <c r="Y120" s="91" t="s">
        <v>555</v>
      </c>
      <c r="Z120" s="91" t="s">
        <v>610</v>
      </c>
      <c r="AA120" s="111">
        <v>3538210.2</v>
      </c>
      <c r="AB120" s="167">
        <v>582764.04</v>
      </c>
      <c r="AC120" s="1"/>
      <c r="AD120" s="1"/>
      <c r="AE120" s="1"/>
    </row>
    <row r="121" spans="2:31" s="5" customFormat="1" ht="45.75" customHeight="1" x14ac:dyDescent="0.25">
      <c r="B121" s="94">
        <f t="shared" si="26"/>
        <v>96</v>
      </c>
      <c r="C121" s="276"/>
      <c r="D121" s="154" t="s">
        <v>40</v>
      </c>
      <c r="E121" s="154">
        <v>106204</v>
      </c>
      <c r="F121" s="81" t="s">
        <v>256</v>
      </c>
      <c r="G121" s="156"/>
      <c r="H121" s="82" t="s">
        <v>41</v>
      </c>
      <c r="I121" s="37" t="s">
        <v>587</v>
      </c>
      <c r="J121" s="114">
        <v>42775</v>
      </c>
      <c r="K121" s="114">
        <v>43524</v>
      </c>
      <c r="L121" s="136">
        <v>0.85</v>
      </c>
      <c r="M121" s="83" t="str">
        <f>VLOOKUP($E121,Sheet1!$A:$C,2,FALSE)</f>
        <v>Regiunea 3 Sud Muntenia</v>
      </c>
      <c r="N121" s="83" t="str">
        <f>VLOOKUP($E121,Sheet1!$A:$C,3,FALSE)</f>
        <v>Valcea</v>
      </c>
      <c r="O121" s="82" t="s">
        <v>713</v>
      </c>
      <c r="P121" s="82" t="s">
        <v>702</v>
      </c>
      <c r="Q121" s="91">
        <f t="shared" ref="Q121:Q239" si="27">+R121+S121+T121</f>
        <v>92126031</v>
      </c>
      <c r="R121" s="91">
        <v>78307126</v>
      </c>
      <c r="S121" s="104">
        <v>11976384</v>
      </c>
      <c r="T121" s="104">
        <v>1842521</v>
      </c>
      <c r="U121" s="104"/>
      <c r="V121" s="104">
        <v>19984242</v>
      </c>
      <c r="W121" s="91">
        <v>8514160</v>
      </c>
      <c r="X121" s="91">
        <f t="shared" si="25"/>
        <v>120624433</v>
      </c>
      <c r="Y121" s="91" t="s">
        <v>375</v>
      </c>
      <c r="Z121" s="91" t="s">
        <v>611</v>
      </c>
      <c r="AA121" s="111">
        <v>40916178.910000004</v>
      </c>
      <c r="AB121" s="167">
        <v>4978958.0999999996</v>
      </c>
      <c r="AC121" s="53"/>
      <c r="AD121" s="1"/>
      <c r="AE121" s="1"/>
    </row>
    <row r="122" spans="2:31" s="5" customFormat="1" ht="71.25" customHeight="1" x14ac:dyDescent="0.25">
      <c r="B122" s="94">
        <f t="shared" si="26"/>
        <v>97</v>
      </c>
      <c r="C122" s="276"/>
      <c r="D122" s="154" t="s">
        <v>42</v>
      </c>
      <c r="E122" s="154">
        <v>102415</v>
      </c>
      <c r="F122" s="81" t="s">
        <v>257</v>
      </c>
      <c r="G122" s="156"/>
      <c r="H122" s="83" t="s">
        <v>43</v>
      </c>
      <c r="I122" s="37" t="s">
        <v>457</v>
      </c>
      <c r="J122" s="82" t="s">
        <v>493</v>
      </c>
      <c r="K122" s="82" t="s">
        <v>377</v>
      </c>
      <c r="L122" s="136">
        <v>0.85</v>
      </c>
      <c r="M122" s="83" t="str">
        <f>VLOOKUP($E122,Sheet1!$A:$C,2,FALSE)</f>
        <v>Regiunea 2 Sud-Est</v>
      </c>
      <c r="N122" s="83" t="str">
        <f>VLOOKUP($E122,Sheet1!$A:$C,3,FALSE)</f>
        <v>Braila</v>
      </c>
      <c r="O122" s="82" t="s">
        <v>713</v>
      </c>
      <c r="P122" s="82" t="s">
        <v>702</v>
      </c>
      <c r="Q122" s="104">
        <f t="shared" si="27"/>
        <v>8028912</v>
      </c>
      <c r="R122" s="104">
        <v>6824575</v>
      </c>
      <c r="S122" s="104">
        <v>1124048</v>
      </c>
      <c r="T122" s="104">
        <v>80289</v>
      </c>
      <c r="U122" s="104"/>
      <c r="V122" s="104">
        <v>1605782</v>
      </c>
      <c r="W122" s="104">
        <v>0</v>
      </c>
      <c r="X122" s="91">
        <f t="shared" si="25"/>
        <v>9634694</v>
      </c>
      <c r="Y122" s="91" t="s">
        <v>375</v>
      </c>
      <c r="Z122" s="91" t="s">
        <v>605</v>
      </c>
      <c r="AA122" s="111">
        <v>3753516.2600000002</v>
      </c>
      <c r="AB122" s="167">
        <v>618226.22</v>
      </c>
      <c r="AC122" s="1"/>
      <c r="AD122" s="1"/>
      <c r="AE122" s="1"/>
    </row>
    <row r="123" spans="2:31" s="5" customFormat="1" ht="43.5" customHeight="1" x14ac:dyDescent="0.25">
      <c r="B123" s="94">
        <f t="shared" si="26"/>
        <v>98</v>
      </c>
      <c r="C123" s="276"/>
      <c r="D123" s="154" t="s">
        <v>44</v>
      </c>
      <c r="E123" s="154">
        <v>107453</v>
      </c>
      <c r="F123" s="81" t="s">
        <v>258</v>
      </c>
      <c r="G123" s="156"/>
      <c r="H123" s="82" t="s">
        <v>45</v>
      </c>
      <c r="I123" s="33" t="s">
        <v>494</v>
      </c>
      <c r="J123" s="82" t="s">
        <v>495</v>
      </c>
      <c r="K123" s="82" t="s">
        <v>387</v>
      </c>
      <c r="L123" s="136">
        <v>0.85</v>
      </c>
      <c r="M123" s="83" t="str">
        <f>VLOOKUP($E123,Sheet1!$A:$C,2,FALSE)</f>
        <v>Regiunea 3 Sud Muntenia</v>
      </c>
      <c r="N123" s="83" t="str">
        <f>VLOOKUP($E123,Sheet1!$A:$C,3,FALSE)</f>
        <v>Teleorman</v>
      </c>
      <c r="O123" s="82" t="s">
        <v>713</v>
      </c>
      <c r="P123" s="82" t="s">
        <v>702</v>
      </c>
      <c r="Q123" s="91">
        <f t="shared" si="27"/>
        <v>45452806</v>
      </c>
      <c r="R123" s="91">
        <v>38634885</v>
      </c>
      <c r="S123" s="104">
        <v>5908865</v>
      </c>
      <c r="T123" s="104">
        <v>909056</v>
      </c>
      <c r="U123" s="104"/>
      <c r="V123" s="104">
        <v>9090561</v>
      </c>
      <c r="W123" s="91">
        <v>0</v>
      </c>
      <c r="X123" s="91">
        <f t="shared" si="25"/>
        <v>54543367</v>
      </c>
      <c r="Y123" s="91" t="s">
        <v>375</v>
      </c>
      <c r="Z123" s="91"/>
      <c r="AA123" s="111">
        <v>3934680.0400000005</v>
      </c>
      <c r="AB123" s="167">
        <v>601774.60000000009</v>
      </c>
      <c r="AC123" s="1"/>
      <c r="AD123" s="1"/>
      <c r="AE123" s="1"/>
    </row>
    <row r="124" spans="2:31" s="5" customFormat="1" ht="59.25" customHeight="1" x14ac:dyDescent="0.25">
      <c r="B124" s="94">
        <f t="shared" si="26"/>
        <v>99</v>
      </c>
      <c r="C124" s="276"/>
      <c r="D124" s="154" t="s">
        <v>46</v>
      </c>
      <c r="E124" s="154">
        <v>105621</v>
      </c>
      <c r="F124" s="81" t="s">
        <v>259</v>
      </c>
      <c r="G124" s="156"/>
      <c r="H124" s="82" t="s">
        <v>47</v>
      </c>
      <c r="I124" s="37" t="s">
        <v>557</v>
      </c>
      <c r="J124" s="114">
        <v>42705</v>
      </c>
      <c r="K124" s="114">
        <v>43190</v>
      </c>
      <c r="L124" s="136">
        <v>0.85</v>
      </c>
      <c r="M124" s="83" t="str">
        <f>VLOOKUP($E124,Sheet1!$A:$C,2,FALSE)</f>
        <v>Regiunea 3 Sud Muntenia</v>
      </c>
      <c r="N124" s="83" t="str">
        <f>VLOOKUP($E124,Sheet1!$A:$C,3,FALSE)</f>
        <v>Arges</v>
      </c>
      <c r="O124" s="82" t="s">
        <v>713</v>
      </c>
      <c r="P124" s="82" t="s">
        <v>702</v>
      </c>
      <c r="Q124" s="104">
        <f>+R124+S124+T124</f>
        <v>11406183.6315</v>
      </c>
      <c r="R124" s="104">
        <v>9695256</v>
      </c>
      <c r="S124" s="104">
        <v>1596865.7894000004</v>
      </c>
      <c r="T124" s="104">
        <v>114061.84210000001</v>
      </c>
      <c r="U124" s="104"/>
      <c r="V124" s="104">
        <v>2281237</v>
      </c>
      <c r="W124" s="104">
        <v>0</v>
      </c>
      <c r="X124" s="91">
        <f t="shared" si="25"/>
        <v>13687420.6315</v>
      </c>
      <c r="Y124" s="91" t="s">
        <v>555</v>
      </c>
      <c r="Z124" s="91"/>
      <c r="AA124" s="111">
        <v>9471666.2400000002</v>
      </c>
      <c r="AB124" s="167">
        <v>1560039.14</v>
      </c>
      <c r="AC124" s="1"/>
      <c r="AD124" s="1"/>
      <c r="AE124" s="1"/>
    </row>
    <row r="125" spans="2:31" s="5" customFormat="1" ht="41.25" customHeight="1" x14ac:dyDescent="0.25">
      <c r="B125" s="94">
        <f t="shared" si="26"/>
        <v>100</v>
      </c>
      <c r="C125" s="276"/>
      <c r="D125" s="154" t="s">
        <v>49</v>
      </c>
      <c r="E125" s="154">
        <v>106373</v>
      </c>
      <c r="F125" s="81" t="s">
        <v>260</v>
      </c>
      <c r="G125" s="156"/>
      <c r="H125" s="82" t="s">
        <v>94</v>
      </c>
      <c r="I125" s="37" t="s">
        <v>471</v>
      </c>
      <c r="J125" s="82" t="s">
        <v>472</v>
      </c>
      <c r="K125" s="82" t="s">
        <v>473</v>
      </c>
      <c r="L125" s="136">
        <v>0.85</v>
      </c>
      <c r="M125" s="83" t="str">
        <f>VLOOKUP($E125,Sheet1!$A:$C,2,FALSE)</f>
        <v>Regiunea 7 Centru</v>
      </c>
      <c r="N125" s="83" t="str">
        <f>VLOOKUP($E125,Sheet1!$A:$C,3,FALSE)</f>
        <v>Mures</v>
      </c>
      <c r="O125" s="82" t="s">
        <v>713</v>
      </c>
      <c r="P125" s="82" t="s">
        <v>702</v>
      </c>
      <c r="Q125" s="91">
        <f t="shared" si="27"/>
        <v>81435890</v>
      </c>
      <c r="R125" s="91">
        <v>69220506</v>
      </c>
      <c r="S125" s="91">
        <v>10586666</v>
      </c>
      <c r="T125" s="91">
        <v>1628718</v>
      </c>
      <c r="U125" s="91"/>
      <c r="V125" s="91">
        <v>17531811</v>
      </c>
      <c r="W125" s="91">
        <v>9371300</v>
      </c>
      <c r="X125" s="91">
        <f t="shared" si="25"/>
        <v>108339001</v>
      </c>
      <c r="Y125" s="91" t="s">
        <v>375</v>
      </c>
      <c r="Z125" s="91"/>
      <c r="AA125" s="111">
        <v>23867845.73</v>
      </c>
      <c r="AB125" s="167">
        <v>3650376.4</v>
      </c>
      <c r="AC125" s="1"/>
      <c r="AD125" s="1"/>
      <c r="AE125" s="1"/>
    </row>
    <row r="126" spans="2:31" s="5" customFormat="1" ht="84" customHeight="1" x14ac:dyDescent="0.25">
      <c r="B126" s="94">
        <f t="shared" si="26"/>
        <v>101</v>
      </c>
      <c r="C126" s="276"/>
      <c r="D126" s="154" t="s">
        <v>56</v>
      </c>
      <c r="E126" s="154">
        <v>105593</v>
      </c>
      <c r="F126" s="81" t="s">
        <v>261</v>
      </c>
      <c r="G126" s="156"/>
      <c r="H126" s="82" t="s">
        <v>57</v>
      </c>
      <c r="I126" s="37" t="s">
        <v>469</v>
      </c>
      <c r="J126" s="114">
        <v>42824</v>
      </c>
      <c r="K126" s="114">
        <v>43100</v>
      </c>
      <c r="L126" s="136">
        <v>0.85</v>
      </c>
      <c r="M126" s="83" t="str">
        <f>VLOOKUP($E126,Sheet1!$A:$C,2,FALSE)</f>
        <v>Regiunea 8 Bucureşti-Ilfov</v>
      </c>
      <c r="N126" s="83" t="str">
        <f>VLOOKUP($E126,Sheet1!$A:$C,3,FALSE)</f>
        <v>Ilfov</v>
      </c>
      <c r="O126" s="82" t="s">
        <v>713</v>
      </c>
      <c r="P126" s="82" t="s">
        <v>702</v>
      </c>
      <c r="Q126" s="104">
        <f t="shared" si="27"/>
        <v>9927570</v>
      </c>
      <c r="R126" s="104">
        <v>8438434.5</v>
      </c>
      <c r="S126" s="104">
        <v>1389859.8</v>
      </c>
      <c r="T126" s="104">
        <v>99275.7</v>
      </c>
      <c r="U126" s="104"/>
      <c r="V126" s="104">
        <v>1985514</v>
      </c>
      <c r="W126" s="104">
        <v>0</v>
      </c>
      <c r="X126" s="91">
        <f t="shared" si="25"/>
        <v>11913084</v>
      </c>
      <c r="Y126" s="91" t="s">
        <v>375</v>
      </c>
      <c r="Z126" s="91"/>
      <c r="AA126" s="111">
        <v>1916009.81</v>
      </c>
      <c r="AB126" s="167">
        <v>315578.09000000003</v>
      </c>
      <c r="AC126" s="1"/>
      <c r="AD126" s="1"/>
      <c r="AE126" s="1"/>
    </row>
    <row r="127" spans="2:31" s="5" customFormat="1" ht="57" customHeight="1" x14ac:dyDescent="0.25">
      <c r="B127" s="94">
        <f t="shared" si="26"/>
        <v>102</v>
      </c>
      <c r="C127" s="276"/>
      <c r="D127" s="154" t="s">
        <v>60</v>
      </c>
      <c r="E127" s="154">
        <v>104855</v>
      </c>
      <c r="F127" s="81" t="s">
        <v>262</v>
      </c>
      <c r="G127" s="156"/>
      <c r="H127" s="82" t="s">
        <v>96</v>
      </c>
      <c r="I127" s="37" t="s">
        <v>503</v>
      </c>
      <c r="J127" s="82" t="s">
        <v>504</v>
      </c>
      <c r="K127" s="82" t="s">
        <v>390</v>
      </c>
      <c r="L127" s="136">
        <v>0.85</v>
      </c>
      <c r="M127" s="83" t="str">
        <f>VLOOKUP($E127,Sheet1!$A:$C,2,FALSE)</f>
        <v>Regiunea 6 Nord-Vest</v>
      </c>
      <c r="N127" s="83" t="str">
        <f>VLOOKUP($E127,Sheet1!$A:$C,3,FALSE)</f>
        <v>Bistrita Nasaud</v>
      </c>
      <c r="O127" s="82" t="s">
        <v>713</v>
      </c>
      <c r="P127" s="82" t="s">
        <v>702</v>
      </c>
      <c r="Q127" s="91">
        <f t="shared" si="27"/>
        <v>41951514.170000002</v>
      </c>
      <c r="R127" s="91">
        <v>35658787.049999997</v>
      </c>
      <c r="S127" s="91">
        <v>5453696.8399999999</v>
      </c>
      <c r="T127" s="91">
        <v>839030.28</v>
      </c>
      <c r="U127" s="91"/>
      <c r="V127" s="91">
        <v>8690881.6699999999</v>
      </c>
      <c r="W127" s="91">
        <v>4378154.53</v>
      </c>
      <c r="X127" s="91">
        <f t="shared" si="25"/>
        <v>55020550.370000005</v>
      </c>
      <c r="Y127" s="91" t="s">
        <v>375</v>
      </c>
      <c r="Z127" s="91"/>
      <c r="AA127" s="111">
        <v>3049720.4</v>
      </c>
      <c r="AB127" s="167">
        <v>466427.82</v>
      </c>
      <c r="AC127" s="1"/>
      <c r="AD127" s="1"/>
      <c r="AE127" s="1"/>
    </row>
    <row r="128" spans="2:31" s="5" customFormat="1" ht="85.5" customHeight="1" x14ac:dyDescent="0.25">
      <c r="B128" s="105">
        <f t="shared" si="26"/>
        <v>103</v>
      </c>
      <c r="C128" s="276"/>
      <c r="D128" s="154" t="s">
        <v>58</v>
      </c>
      <c r="E128" s="154">
        <v>102578</v>
      </c>
      <c r="F128" s="81" t="s">
        <v>263</v>
      </c>
      <c r="G128" s="156"/>
      <c r="H128" s="82" t="s">
        <v>59</v>
      </c>
      <c r="I128" s="37" t="s">
        <v>385</v>
      </c>
      <c r="J128" s="82" t="s">
        <v>505</v>
      </c>
      <c r="K128" s="82" t="s">
        <v>384</v>
      </c>
      <c r="L128" s="136">
        <v>0.85</v>
      </c>
      <c r="M128" s="83" t="str">
        <f>VLOOKUP($E128,Sheet1!$A:$C,2,FALSE)</f>
        <v>Regiunea 5 Vest</v>
      </c>
      <c r="N128" s="83" t="str">
        <f>VLOOKUP($E128,Sheet1!$A:$C,3,FALSE)</f>
        <v>Hunedoara</v>
      </c>
      <c r="O128" s="82" t="s">
        <v>713</v>
      </c>
      <c r="P128" s="82" t="s">
        <v>702</v>
      </c>
      <c r="Q128" s="104">
        <f t="shared" si="27"/>
        <v>5114757.8909</v>
      </c>
      <c r="R128" s="104">
        <v>4347544.2235000003</v>
      </c>
      <c r="S128" s="104">
        <v>716066.10739999998</v>
      </c>
      <c r="T128" s="104">
        <v>51147.56</v>
      </c>
      <c r="U128" s="104"/>
      <c r="V128" s="104">
        <v>1022951.58</v>
      </c>
      <c r="W128" s="104">
        <v>0</v>
      </c>
      <c r="X128" s="91">
        <f t="shared" si="25"/>
        <v>6137709.4709000001</v>
      </c>
      <c r="Y128" s="91" t="s">
        <v>375</v>
      </c>
      <c r="Z128" s="91"/>
      <c r="AA128" s="111">
        <v>0</v>
      </c>
      <c r="AB128" s="167">
        <v>0</v>
      </c>
      <c r="AC128" s="1"/>
      <c r="AD128" s="1"/>
      <c r="AE128" s="1"/>
    </row>
    <row r="129" spans="2:31" s="5" customFormat="1" ht="71.25" customHeight="1" x14ac:dyDescent="0.25">
      <c r="B129" s="94">
        <f t="shared" si="26"/>
        <v>104</v>
      </c>
      <c r="C129" s="276"/>
      <c r="D129" s="154" t="s">
        <v>61</v>
      </c>
      <c r="E129" s="154">
        <v>106678</v>
      </c>
      <c r="F129" s="81" t="s">
        <v>264</v>
      </c>
      <c r="G129" s="156"/>
      <c r="H129" s="82" t="s">
        <v>97</v>
      </c>
      <c r="I129" s="37" t="s">
        <v>388</v>
      </c>
      <c r="J129" s="82" t="s">
        <v>506</v>
      </c>
      <c r="K129" s="82" t="s">
        <v>387</v>
      </c>
      <c r="L129" s="136">
        <v>0.85</v>
      </c>
      <c r="M129" s="83" t="str">
        <f>VLOOKUP($E129,Sheet1!$A:$C,2,FALSE)</f>
        <v>Regiunea 7 Centru</v>
      </c>
      <c r="N129" s="83" t="str">
        <f>VLOOKUP($E129,Sheet1!$A:$C,3,FALSE)</f>
        <v>Alba</v>
      </c>
      <c r="O129" s="82" t="s">
        <v>713</v>
      </c>
      <c r="P129" s="82" t="s">
        <v>702</v>
      </c>
      <c r="Q129" s="104">
        <f t="shared" si="27"/>
        <v>6109300</v>
      </c>
      <c r="R129" s="104">
        <v>5192905</v>
      </c>
      <c r="S129" s="104">
        <v>855302.00000000012</v>
      </c>
      <c r="T129" s="104">
        <v>61093</v>
      </c>
      <c r="U129" s="104"/>
      <c r="V129" s="104">
        <v>1221859.99</v>
      </c>
      <c r="W129" s="104">
        <v>0</v>
      </c>
      <c r="X129" s="91">
        <f t="shared" si="25"/>
        <v>7331159.9900000002</v>
      </c>
      <c r="Y129" s="91" t="s">
        <v>375</v>
      </c>
      <c r="Z129" s="91"/>
      <c r="AA129" s="111">
        <v>4153100</v>
      </c>
      <c r="AB129" s="167">
        <v>684040</v>
      </c>
      <c r="AC129" s="1"/>
      <c r="AD129" s="1"/>
      <c r="AE129" s="1"/>
    </row>
    <row r="130" spans="2:31" s="5" customFormat="1" ht="48" customHeight="1" x14ac:dyDescent="0.25">
      <c r="B130" s="94">
        <f t="shared" si="26"/>
        <v>105</v>
      </c>
      <c r="C130" s="276"/>
      <c r="D130" s="154" t="s">
        <v>62</v>
      </c>
      <c r="E130" s="154">
        <v>105537</v>
      </c>
      <c r="F130" s="81" t="s">
        <v>265</v>
      </c>
      <c r="G130" s="156"/>
      <c r="H130" s="82" t="s">
        <v>98</v>
      </c>
      <c r="I130" s="37" t="s">
        <v>440</v>
      </c>
      <c r="J130" s="114">
        <v>42829</v>
      </c>
      <c r="K130" s="114">
        <v>43465</v>
      </c>
      <c r="L130" s="136">
        <v>0.85</v>
      </c>
      <c r="M130" s="83" t="str">
        <f>VLOOKUP($E130,Sheet1!$A:$C,2,FALSE)</f>
        <v>Regiunea 2 Sud-Est</v>
      </c>
      <c r="N130" s="83" t="str">
        <f>VLOOKUP($E130,Sheet1!$A:$C,3,FALSE)</f>
        <v>Tulcea</v>
      </c>
      <c r="O130" s="82" t="s">
        <v>713</v>
      </c>
      <c r="P130" s="82" t="s">
        <v>702</v>
      </c>
      <c r="Q130" s="91">
        <f t="shared" si="27"/>
        <v>35786046.479999997</v>
      </c>
      <c r="R130" s="91">
        <v>30418139.5</v>
      </c>
      <c r="S130" s="91">
        <v>4652186.05</v>
      </c>
      <c r="T130" s="91">
        <v>715720.93</v>
      </c>
      <c r="U130" s="91"/>
      <c r="V130" s="91">
        <v>7157209.29</v>
      </c>
      <c r="W130" s="91">
        <v>0</v>
      </c>
      <c r="X130" s="91">
        <f t="shared" si="25"/>
        <v>42943255.769999996</v>
      </c>
      <c r="Y130" s="91" t="s">
        <v>375</v>
      </c>
      <c r="Z130" s="91" t="s">
        <v>606</v>
      </c>
      <c r="AA130" s="111">
        <v>5403557.7199999997</v>
      </c>
      <c r="AB130" s="167">
        <v>826426.4800000001</v>
      </c>
      <c r="AC130" s="1"/>
      <c r="AD130" s="1"/>
      <c r="AE130" s="1"/>
    </row>
    <row r="131" spans="2:31" s="5" customFormat="1" ht="42.75" customHeight="1" x14ac:dyDescent="0.25">
      <c r="B131" s="94">
        <f t="shared" si="26"/>
        <v>106</v>
      </c>
      <c r="C131" s="276"/>
      <c r="D131" s="154" t="s">
        <v>63</v>
      </c>
      <c r="E131" s="154">
        <v>107617</v>
      </c>
      <c r="F131" s="81" t="s">
        <v>266</v>
      </c>
      <c r="G131" s="156"/>
      <c r="H131" s="82" t="s">
        <v>99</v>
      </c>
      <c r="I131" s="34" t="s">
        <v>470</v>
      </c>
      <c r="J131" s="114">
        <v>42836</v>
      </c>
      <c r="K131" s="114">
        <v>44196</v>
      </c>
      <c r="L131" s="136">
        <v>0.85</v>
      </c>
      <c r="M131" s="83" t="str">
        <f>VLOOKUP($E131,Sheet1!$A:$C,2,FALSE)</f>
        <v>Regiunea 7 Centru</v>
      </c>
      <c r="N131" s="83" t="str">
        <f>VLOOKUP($E131,Sheet1!$A:$C,3,FALSE)</f>
        <v>Brasov</v>
      </c>
      <c r="O131" s="82" t="s">
        <v>713</v>
      </c>
      <c r="P131" s="82" t="s">
        <v>702</v>
      </c>
      <c r="Q131" s="91">
        <f t="shared" si="27"/>
        <v>86247043</v>
      </c>
      <c r="R131" s="91">
        <v>73309986.430000007</v>
      </c>
      <c r="S131" s="91">
        <v>11212115.57</v>
      </c>
      <c r="T131" s="91">
        <v>1724941</v>
      </c>
      <c r="U131" s="91"/>
      <c r="V131" s="91">
        <v>19096406.969999999</v>
      </c>
      <c r="W131" s="91">
        <v>9668262.8300000001</v>
      </c>
      <c r="X131" s="91">
        <f t="shared" si="25"/>
        <v>115011712.8</v>
      </c>
      <c r="Y131" s="91" t="s">
        <v>375</v>
      </c>
      <c r="Z131" s="91"/>
      <c r="AA131" s="111">
        <v>0</v>
      </c>
      <c r="AB131" s="167">
        <v>0</v>
      </c>
      <c r="AC131" s="1"/>
      <c r="AD131" s="1"/>
      <c r="AE131" s="1"/>
    </row>
    <row r="132" spans="2:31" s="5" customFormat="1" ht="87" customHeight="1" x14ac:dyDescent="0.25">
      <c r="B132" s="94">
        <f t="shared" si="26"/>
        <v>107</v>
      </c>
      <c r="C132" s="276"/>
      <c r="D132" s="154" t="s">
        <v>1148</v>
      </c>
      <c r="E132" s="154">
        <v>106556</v>
      </c>
      <c r="F132" s="81" t="s">
        <v>267</v>
      </c>
      <c r="G132" s="156"/>
      <c r="H132" s="82" t="s">
        <v>100</v>
      </c>
      <c r="I132" s="34" t="s">
        <v>391</v>
      </c>
      <c r="J132" s="82" t="s">
        <v>507</v>
      </c>
      <c r="K132" s="82" t="s">
        <v>392</v>
      </c>
      <c r="L132" s="136">
        <v>0.85</v>
      </c>
      <c r="M132" s="83" t="str">
        <f>VLOOKUP($E132,Sheet1!$A:$C,2,FALSE)</f>
        <v>Regiunea 2 Sud-Est</v>
      </c>
      <c r="N132" s="83" t="str">
        <f>VLOOKUP($E132,Sheet1!$A:$C,3,FALSE)</f>
        <v>Constanta</v>
      </c>
      <c r="O132" s="82" t="s">
        <v>713</v>
      </c>
      <c r="P132" s="82" t="s">
        <v>702</v>
      </c>
      <c r="Q132" s="104">
        <f t="shared" si="27"/>
        <v>11034044.449999999</v>
      </c>
      <c r="R132" s="104">
        <v>9378937.7799999993</v>
      </c>
      <c r="S132" s="104">
        <v>1544766.22</v>
      </c>
      <c r="T132" s="104">
        <v>110340.45</v>
      </c>
      <c r="U132" s="104"/>
      <c r="V132" s="104">
        <v>2206808.89</v>
      </c>
      <c r="W132" s="104">
        <v>0</v>
      </c>
      <c r="X132" s="91">
        <f t="shared" si="25"/>
        <v>13240853.34</v>
      </c>
      <c r="Y132" s="91" t="s">
        <v>375</v>
      </c>
      <c r="Z132" s="91"/>
      <c r="AA132" s="111">
        <v>4259890.5199999996</v>
      </c>
      <c r="AB132" s="111">
        <v>701629.02</v>
      </c>
      <c r="AC132" s="1"/>
      <c r="AD132" s="1"/>
      <c r="AE132" s="1"/>
    </row>
    <row r="133" spans="2:31" s="5" customFormat="1" ht="57" customHeight="1" x14ac:dyDescent="0.25">
      <c r="B133" s="94">
        <f t="shared" si="26"/>
        <v>108</v>
      </c>
      <c r="C133" s="276"/>
      <c r="D133" s="154" t="s">
        <v>64</v>
      </c>
      <c r="E133" s="154">
        <v>108771</v>
      </c>
      <c r="F133" s="81" t="s">
        <v>268</v>
      </c>
      <c r="G133" s="156"/>
      <c r="H133" s="82" t="s">
        <v>102</v>
      </c>
      <c r="I133" s="34" t="s">
        <v>574</v>
      </c>
      <c r="J133" s="114">
        <v>42838</v>
      </c>
      <c r="K133" s="114">
        <v>43113</v>
      </c>
      <c r="L133" s="136">
        <v>0.85</v>
      </c>
      <c r="M133" s="83" t="str">
        <f>VLOOKUP($E133,Sheet1!$A:$C,2,FALSE)</f>
        <v>Regiunea 1 Nord-Est</v>
      </c>
      <c r="N133" s="83" t="str">
        <f>VLOOKUP($E133,Sheet1!$A:$C,3,FALSE)</f>
        <v>Ilfov</v>
      </c>
      <c r="O133" s="82" t="s">
        <v>713</v>
      </c>
      <c r="P133" s="82" t="s">
        <v>702</v>
      </c>
      <c r="Q133" s="91">
        <f t="shared" si="27"/>
        <v>14458977.65</v>
      </c>
      <c r="R133" s="91">
        <v>12290131.01</v>
      </c>
      <c r="S133" s="91">
        <v>1879667.09</v>
      </c>
      <c r="T133" s="91">
        <v>289179.55</v>
      </c>
      <c r="U133" s="91"/>
      <c r="V133" s="91">
        <v>3000077.22</v>
      </c>
      <c r="W133" s="91">
        <v>1477292.22</v>
      </c>
      <c r="X133" s="91">
        <f t="shared" si="25"/>
        <v>18936347.09</v>
      </c>
      <c r="Y133" s="91" t="s">
        <v>375</v>
      </c>
      <c r="Z133" s="91"/>
      <c r="AA133" s="111">
        <v>1805202.05</v>
      </c>
      <c r="AB133" s="167">
        <v>276089.73</v>
      </c>
      <c r="AC133" s="1"/>
      <c r="AD133" s="1"/>
      <c r="AE133" s="1"/>
    </row>
    <row r="134" spans="2:31" s="5" customFormat="1" ht="114" customHeight="1" x14ac:dyDescent="0.25">
      <c r="B134" s="94">
        <f t="shared" si="26"/>
        <v>109</v>
      </c>
      <c r="C134" s="276"/>
      <c r="D134" s="154" t="s">
        <v>65</v>
      </c>
      <c r="E134" s="154">
        <v>107170</v>
      </c>
      <c r="F134" s="81" t="s">
        <v>269</v>
      </c>
      <c r="G134" s="156"/>
      <c r="H134" s="82" t="s">
        <v>101</v>
      </c>
      <c r="I134" s="35" t="s">
        <v>591</v>
      </c>
      <c r="J134" s="114">
        <v>42838</v>
      </c>
      <c r="K134" s="114">
        <v>43435</v>
      </c>
      <c r="L134" s="136">
        <v>0.85</v>
      </c>
      <c r="M134" s="83" t="str">
        <f>VLOOKUP($E134,Sheet1!$A:$C,2,FALSE)</f>
        <v>Regiunea 2 Sud-Est</v>
      </c>
      <c r="N134" s="83" t="str">
        <f>VLOOKUP($E134,Sheet1!$A:$C,3,FALSE)</f>
        <v>Tulcea</v>
      </c>
      <c r="O134" s="82" t="s">
        <v>713</v>
      </c>
      <c r="P134" s="82" t="s">
        <v>702</v>
      </c>
      <c r="Q134" s="104">
        <f t="shared" si="27"/>
        <v>7516368.080000001</v>
      </c>
      <c r="R134" s="104">
        <v>6388912.8600000003</v>
      </c>
      <c r="S134" s="104">
        <v>1052291.53</v>
      </c>
      <c r="T134" s="104">
        <v>75163.69</v>
      </c>
      <c r="U134" s="104"/>
      <c r="V134" s="91">
        <v>1503273.61</v>
      </c>
      <c r="W134" s="104">
        <v>0</v>
      </c>
      <c r="X134" s="91">
        <f t="shared" ref="X134:X165" si="28">+R134+S134+T134+V134+W134</f>
        <v>9019641.6900000013</v>
      </c>
      <c r="Y134" s="91" t="s">
        <v>375</v>
      </c>
      <c r="Z134" s="91" t="s">
        <v>376</v>
      </c>
      <c r="AA134" s="111">
        <v>2561771.02</v>
      </c>
      <c r="AB134" s="167">
        <v>421938.75</v>
      </c>
      <c r="AC134" s="1"/>
      <c r="AD134" s="1"/>
      <c r="AE134" s="1"/>
    </row>
    <row r="135" spans="2:31" s="5" customFormat="1" ht="144" customHeight="1" x14ac:dyDescent="0.25">
      <c r="B135" s="94">
        <f t="shared" si="26"/>
        <v>110</v>
      </c>
      <c r="C135" s="276"/>
      <c r="D135" s="154" t="s">
        <v>68</v>
      </c>
      <c r="E135" s="154">
        <v>106355</v>
      </c>
      <c r="F135" s="81" t="s">
        <v>270</v>
      </c>
      <c r="G135" s="156"/>
      <c r="H135" s="82" t="s">
        <v>103</v>
      </c>
      <c r="I135" s="35" t="s">
        <v>441</v>
      </c>
      <c r="J135" s="114">
        <v>42850</v>
      </c>
      <c r="K135" s="114">
        <v>44196</v>
      </c>
      <c r="L135" s="136">
        <v>0.85</v>
      </c>
      <c r="M135" s="83" t="str">
        <f>VLOOKUP($E135,Sheet1!$A:$C,2,FALSE)</f>
        <v>Regiunea 1 Nord-Est</v>
      </c>
      <c r="N135" s="83" t="str">
        <f>VLOOKUP($E135,Sheet1!$A:$C,3,FALSE)</f>
        <v>Suceava</v>
      </c>
      <c r="O135" s="82" t="s">
        <v>713</v>
      </c>
      <c r="P135" s="82" t="s">
        <v>702</v>
      </c>
      <c r="Q135" s="91">
        <f>+R135+S135+T135</f>
        <v>24374688.030000001</v>
      </c>
      <c r="R135" s="91">
        <v>20718484.829999998</v>
      </c>
      <c r="S135" s="91">
        <v>3168709.44</v>
      </c>
      <c r="T135" s="91">
        <v>487493.76</v>
      </c>
      <c r="U135" s="91"/>
      <c r="V135" s="91">
        <v>5106784.0999999996</v>
      </c>
      <c r="W135" s="91">
        <v>2711308.23</v>
      </c>
      <c r="X135" s="91">
        <f t="shared" si="28"/>
        <v>32192780.360000003</v>
      </c>
      <c r="Y135" s="91" t="s">
        <v>375</v>
      </c>
      <c r="Z135" s="91"/>
      <c r="AA135" s="111">
        <v>1380992.51</v>
      </c>
      <c r="AB135" s="167">
        <v>211210.62</v>
      </c>
      <c r="AC135" s="1"/>
      <c r="AD135" s="1"/>
      <c r="AE135" s="1"/>
    </row>
    <row r="136" spans="2:31" s="5" customFormat="1" ht="107.25" customHeight="1" x14ac:dyDescent="0.25">
      <c r="B136" s="94">
        <f t="shared" si="26"/>
        <v>111</v>
      </c>
      <c r="C136" s="276"/>
      <c r="D136" s="154" t="s">
        <v>69</v>
      </c>
      <c r="E136" s="154">
        <v>106283</v>
      </c>
      <c r="F136" s="81" t="s">
        <v>271</v>
      </c>
      <c r="G136" s="156"/>
      <c r="H136" s="82" t="s">
        <v>193</v>
      </c>
      <c r="I136" s="35" t="s">
        <v>575</v>
      </c>
      <c r="J136" s="114">
        <v>42851</v>
      </c>
      <c r="K136" s="114">
        <v>43251</v>
      </c>
      <c r="L136" s="136">
        <v>0.85</v>
      </c>
      <c r="M136" s="83" t="str">
        <f>VLOOKUP($E136,Sheet1!$A:$C,2,FALSE)</f>
        <v>Regiunea 4 Sud-Vest</v>
      </c>
      <c r="N136" s="83" t="str">
        <f>VLOOKUP($E136,Sheet1!$A:$C,3,FALSE)</f>
        <v>Olt</v>
      </c>
      <c r="O136" s="82" t="s">
        <v>713</v>
      </c>
      <c r="P136" s="82" t="s">
        <v>702</v>
      </c>
      <c r="Q136" s="91">
        <f t="shared" si="27"/>
        <v>7372001</v>
      </c>
      <c r="R136" s="91">
        <v>6266201</v>
      </c>
      <c r="S136" s="91">
        <v>958360</v>
      </c>
      <c r="T136" s="91">
        <v>147440</v>
      </c>
      <c r="U136" s="91"/>
      <c r="V136" s="91">
        <v>1400682</v>
      </c>
      <c r="W136" s="91">
        <v>0</v>
      </c>
      <c r="X136" s="91">
        <f t="shared" si="28"/>
        <v>8772683</v>
      </c>
      <c r="Y136" s="91" t="s">
        <v>375</v>
      </c>
      <c r="Z136" s="91" t="s">
        <v>612</v>
      </c>
      <c r="AA136" s="111">
        <v>1143558.3600000001</v>
      </c>
      <c r="AB136" s="167">
        <v>174897.16</v>
      </c>
      <c r="AC136" s="1"/>
      <c r="AD136" s="1"/>
      <c r="AE136" s="1"/>
    </row>
    <row r="137" spans="2:31" s="5" customFormat="1" ht="98.25" customHeight="1" x14ac:dyDescent="0.25">
      <c r="B137" s="94">
        <f t="shared" si="26"/>
        <v>112</v>
      </c>
      <c r="C137" s="276"/>
      <c r="D137" s="154" t="s">
        <v>1149</v>
      </c>
      <c r="E137" s="154">
        <v>106573</v>
      </c>
      <c r="F137" s="81" t="s">
        <v>272</v>
      </c>
      <c r="G137" s="156"/>
      <c r="H137" s="82" t="s">
        <v>108</v>
      </c>
      <c r="I137" s="37" t="s">
        <v>589</v>
      </c>
      <c r="J137" s="114">
        <v>42860</v>
      </c>
      <c r="K137" s="114">
        <v>43191</v>
      </c>
      <c r="L137" s="136">
        <v>0.85</v>
      </c>
      <c r="M137" s="83" t="str">
        <f>VLOOKUP($E137,Sheet1!$A:$C,2,FALSE)</f>
        <v>Regiunea 2 Sud-Est</v>
      </c>
      <c r="N137" s="83" t="str">
        <f>VLOOKUP($E137,Sheet1!$A:$C,3,FALSE)</f>
        <v>Constanta</v>
      </c>
      <c r="O137" s="82" t="s">
        <v>713</v>
      </c>
      <c r="P137" s="82" t="s">
        <v>702</v>
      </c>
      <c r="Q137" s="91">
        <f t="shared" si="27"/>
        <v>12900771.5</v>
      </c>
      <c r="R137" s="91">
        <v>10965655.789999999</v>
      </c>
      <c r="S137" s="91">
        <v>1677100.33</v>
      </c>
      <c r="T137" s="91">
        <v>258015.38</v>
      </c>
      <c r="U137" s="91"/>
      <c r="V137" s="91">
        <v>2739044.2</v>
      </c>
      <c r="W137" s="91">
        <v>1681314.5</v>
      </c>
      <c r="X137" s="91">
        <f t="shared" si="28"/>
        <v>17321130.199999999</v>
      </c>
      <c r="Y137" s="91" t="s">
        <v>375</v>
      </c>
      <c r="Z137" s="91" t="s">
        <v>590</v>
      </c>
      <c r="AA137" s="111">
        <v>8633500.459999999</v>
      </c>
      <c r="AB137" s="111">
        <v>1320417.73</v>
      </c>
      <c r="AC137" s="1"/>
      <c r="AD137" s="1"/>
      <c r="AE137" s="1"/>
    </row>
    <row r="138" spans="2:31" s="5" customFormat="1" ht="110.25" customHeight="1" x14ac:dyDescent="0.25">
      <c r="B138" s="94">
        <f t="shared" si="26"/>
        <v>113</v>
      </c>
      <c r="C138" s="276"/>
      <c r="D138" s="154" t="s">
        <v>1150</v>
      </c>
      <c r="E138" s="154">
        <v>101584</v>
      </c>
      <c r="F138" s="81" t="s">
        <v>273</v>
      </c>
      <c r="G138" s="156"/>
      <c r="H138" s="82" t="s">
        <v>111</v>
      </c>
      <c r="I138" s="37" t="s">
        <v>429</v>
      </c>
      <c r="J138" s="114">
        <v>42864</v>
      </c>
      <c r="K138" s="114">
        <v>43304</v>
      </c>
      <c r="L138" s="136">
        <v>0.85</v>
      </c>
      <c r="M138" s="83" t="str">
        <f>VLOOKUP($E138,Sheet1!$A:$C,2,FALSE)</f>
        <v>Regiunea 4 Sud-Vest</v>
      </c>
      <c r="N138" s="83" t="str">
        <f>VLOOKUP($E138,Sheet1!$A:$C,3,FALSE)</f>
        <v>Timis</v>
      </c>
      <c r="O138" s="82" t="s">
        <v>713</v>
      </c>
      <c r="P138" s="82" t="s">
        <v>702</v>
      </c>
      <c r="Q138" s="104">
        <f t="shared" si="27"/>
        <v>9498615.6699999999</v>
      </c>
      <c r="R138" s="104">
        <v>8073823.3200000003</v>
      </c>
      <c r="S138" s="104">
        <v>1329806.2</v>
      </c>
      <c r="T138" s="104">
        <v>94986.15</v>
      </c>
      <c r="U138" s="104"/>
      <c r="V138" s="104">
        <v>1899723.13</v>
      </c>
      <c r="W138" s="104">
        <v>0</v>
      </c>
      <c r="X138" s="91">
        <f t="shared" si="28"/>
        <v>11398338.800000001</v>
      </c>
      <c r="Y138" s="91" t="s">
        <v>375</v>
      </c>
      <c r="Z138" s="91"/>
      <c r="AA138" s="111">
        <v>3689839.3099999996</v>
      </c>
      <c r="AB138" s="111">
        <v>607738.23</v>
      </c>
      <c r="AC138" s="1"/>
      <c r="AD138" s="1"/>
      <c r="AE138" s="1"/>
    </row>
    <row r="139" spans="2:31" s="5" customFormat="1" ht="66" customHeight="1" x14ac:dyDescent="0.25">
      <c r="B139" s="94">
        <f t="shared" si="26"/>
        <v>114</v>
      </c>
      <c r="C139" s="276"/>
      <c r="D139" s="154" t="s">
        <v>1151</v>
      </c>
      <c r="E139" s="154">
        <v>103186</v>
      </c>
      <c r="F139" s="81" t="s">
        <v>274</v>
      </c>
      <c r="G139" s="156"/>
      <c r="H139" s="82" t="s">
        <v>118</v>
      </c>
      <c r="I139" s="37" t="s">
        <v>476</v>
      </c>
      <c r="J139" s="82" t="s">
        <v>477</v>
      </c>
      <c r="K139" s="82" t="s">
        <v>478</v>
      </c>
      <c r="L139" s="136">
        <v>0.85</v>
      </c>
      <c r="M139" s="83" t="str">
        <f>VLOOKUP($E139,Sheet1!$A:$C,2,FALSE)</f>
        <v>Regiunea 7 Centru</v>
      </c>
      <c r="N139" s="83" t="str">
        <f>VLOOKUP($E139,Sheet1!$A:$C,3,FALSE)</f>
        <v>Covasna</v>
      </c>
      <c r="O139" s="82" t="s">
        <v>713</v>
      </c>
      <c r="P139" s="82" t="s">
        <v>702</v>
      </c>
      <c r="Q139" s="91">
        <f t="shared" si="27"/>
        <v>17242439.870000001</v>
      </c>
      <c r="R139" s="91">
        <v>14656073.890000001</v>
      </c>
      <c r="S139" s="91">
        <v>2241517.1800000002</v>
      </c>
      <c r="T139" s="91">
        <v>344848.8</v>
      </c>
      <c r="U139" s="91"/>
      <c r="V139" s="91">
        <v>3593357</v>
      </c>
      <c r="W139" s="91">
        <v>1669965</v>
      </c>
      <c r="X139" s="91">
        <f t="shared" si="28"/>
        <v>22505761.870000001</v>
      </c>
      <c r="Y139" s="91" t="s">
        <v>375</v>
      </c>
      <c r="Z139" s="91"/>
      <c r="AA139" s="111">
        <v>8471376.5099999998</v>
      </c>
      <c r="AB139" s="111">
        <v>1295622.29</v>
      </c>
      <c r="AC139" s="1"/>
      <c r="AD139" s="1"/>
      <c r="AE139" s="1"/>
    </row>
    <row r="140" spans="2:31" s="5" customFormat="1" ht="99" customHeight="1" x14ac:dyDescent="0.25">
      <c r="B140" s="105">
        <f t="shared" si="26"/>
        <v>115</v>
      </c>
      <c r="C140" s="276"/>
      <c r="D140" s="154" t="s">
        <v>1152</v>
      </c>
      <c r="E140" s="154">
        <v>108100</v>
      </c>
      <c r="F140" s="81" t="s">
        <v>275</v>
      </c>
      <c r="G140" s="156"/>
      <c r="H140" s="82" t="s">
        <v>120</v>
      </c>
      <c r="I140" s="37" t="s">
        <v>579</v>
      </c>
      <c r="J140" s="114">
        <v>42874</v>
      </c>
      <c r="K140" s="114">
        <v>45291</v>
      </c>
      <c r="L140" s="136">
        <v>0.85</v>
      </c>
      <c r="M140" s="83" t="str">
        <f>VLOOKUP($E140,Sheet1!$A:$C,2,FALSE)</f>
        <v>Regiunea 7 Centru</v>
      </c>
      <c r="N140" s="83" t="str">
        <f>VLOOKUP($E140,Sheet1!$A:$C,3,FALSE)</f>
        <v>Hunedoara</v>
      </c>
      <c r="O140" s="82" t="s">
        <v>713</v>
      </c>
      <c r="P140" s="82" t="s">
        <v>702</v>
      </c>
      <c r="Q140" s="91">
        <f t="shared" si="27"/>
        <v>323748755.74000001</v>
      </c>
      <c r="R140" s="91">
        <v>275186442.38</v>
      </c>
      <c r="S140" s="91">
        <v>42087338.240000002</v>
      </c>
      <c r="T140" s="91">
        <v>6474975.1200000001</v>
      </c>
      <c r="U140" s="91"/>
      <c r="V140" s="91">
        <v>60580894</v>
      </c>
      <c r="W140" s="91">
        <v>0</v>
      </c>
      <c r="X140" s="91">
        <f t="shared" si="28"/>
        <v>384329649.74000001</v>
      </c>
      <c r="Y140" s="91" t="s">
        <v>375</v>
      </c>
      <c r="Z140" s="91"/>
      <c r="AA140" s="111">
        <v>21579246.460000001</v>
      </c>
      <c r="AB140" s="167">
        <v>266036.15000000002</v>
      </c>
      <c r="AC140" s="1"/>
      <c r="AD140" s="1"/>
      <c r="AE140" s="1"/>
    </row>
    <row r="141" spans="2:31" s="5" customFormat="1" ht="64.5" customHeight="1" x14ac:dyDescent="0.25">
      <c r="B141" s="94">
        <f t="shared" si="26"/>
        <v>116</v>
      </c>
      <c r="C141" s="276"/>
      <c r="D141" s="154" t="s">
        <v>1153</v>
      </c>
      <c r="E141" s="154">
        <v>107537</v>
      </c>
      <c r="F141" s="81" t="s">
        <v>276</v>
      </c>
      <c r="G141" s="156"/>
      <c r="H141" s="82" t="s">
        <v>121</v>
      </c>
      <c r="I141" s="37" t="s">
        <v>448</v>
      </c>
      <c r="J141" s="114">
        <v>42878</v>
      </c>
      <c r="K141" s="114">
        <v>43493</v>
      </c>
      <c r="L141" s="136">
        <v>0.85</v>
      </c>
      <c r="M141" s="83" t="str">
        <f>VLOOKUP($E141,Sheet1!$A:$C,2,FALSE)</f>
        <v>Regiunea 4 Sud-Vest</v>
      </c>
      <c r="N141" s="83" t="str">
        <f>VLOOKUP($E141,Sheet1!$A:$C,3,FALSE)</f>
        <v>Valcea</v>
      </c>
      <c r="O141" s="82" t="s">
        <v>713</v>
      </c>
      <c r="P141" s="82" t="s">
        <v>702</v>
      </c>
      <c r="Q141" s="104">
        <f t="shared" si="27"/>
        <v>8444509</v>
      </c>
      <c r="R141" s="104">
        <v>7177832.6500000004</v>
      </c>
      <c r="S141" s="104">
        <v>1182231.26</v>
      </c>
      <c r="T141" s="104">
        <v>84445.09</v>
      </c>
      <c r="U141" s="104"/>
      <c r="V141" s="104">
        <v>1604456.71</v>
      </c>
      <c r="W141" s="104">
        <v>0</v>
      </c>
      <c r="X141" s="91">
        <f t="shared" si="28"/>
        <v>10048965.710000001</v>
      </c>
      <c r="Y141" s="91" t="s">
        <v>375</v>
      </c>
      <c r="Z141" s="91"/>
      <c r="AA141" s="111">
        <v>2169038.16</v>
      </c>
      <c r="AB141" s="111">
        <v>357253.33999999997</v>
      </c>
      <c r="AC141" s="1"/>
      <c r="AD141" s="1"/>
      <c r="AE141" s="1"/>
    </row>
    <row r="142" spans="2:31" s="5" customFormat="1" ht="100.5" customHeight="1" x14ac:dyDescent="0.25">
      <c r="B142" s="94">
        <f t="shared" si="26"/>
        <v>117</v>
      </c>
      <c r="C142" s="276"/>
      <c r="D142" s="154" t="s">
        <v>1154</v>
      </c>
      <c r="E142" s="154">
        <v>109456</v>
      </c>
      <c r="F142" s="81" t="s">
        <v>277</v>
      </c>
      <c r="G142" s="156"/>
      <c r="H142" s="82" t="s">
        <v>124</v>
      </c>
      <c r="I142" s="37" t="s">
        <v>386</v>
      </c>
      <c r="J142" s="82" t="s">
        <v>508</v>
      </c>
      <c r="K142" s="82" t="s">
        <v>377</v>
      </c>
      <c r="L142" s="136">
        <v>0.85</v>
      </c>
      <c r="M142" s="83" t="str">
        <f>VLOOKUP($E142,Sheet1!$A:$C,2,FALSE)</f>
        <v>Regiunea 6 Nord-Vest</v>
      </c>
      <c r="N142" s="83" t="str">
        <f>VLOOKUP($E142,Sheet1!$A:$C,3,FALSE)</f>
        <v>Bistrita Nasaud</v>
      </c>
      <c r="O142" s="82" t="s">
        <v>713</v>
      </c>
      <c r="P142" s="82" t="s">
        <v>702</v>
      </c>
      <c r="Q142" s="104">
        <f t="shared" si="27"/>
        <v>5964164.5999999996</v>
      </c>
      <c r="R142" s="104">
        <v>5069540</v>
      </c>
      <c r="S142" s="104">
        <v>834982.96</v>
      </c>
      <c r="T142" s="104">
        <v>59641.64</v>
      </c>
      <c r="U142" s="104"/>
      <c r="V142" s="104">
        <v>1133191.28</v>
      </c>
      <c r="W142" s="104">
        <v>0</v>
      </c>
      <c r="X142" s="91">
        <f t="shared" si="28"/>
        <v>7097355.8799999999</v>
      </c>
      <c r="Y142" s="91" t="s">
        <v>375</v>
      </c>
      <c r="Z142" s="91"/>
      <c r="AA142" s="111">
        <v>1914384.99</v>
      </c>
      <c r="AB142" s="111">
        <v>315310.47000000003</v>
      </c>
      <c r="AC142" s="1"/>
      <c r="AD142" s="1"/>
      <c r="AE142" s="1"/>
    </row>
    <row r="143" spans="2:31" s="5" customFormat="1" ht="89.25" customHeight="1" x14ac:dyDescent="0.25">
      <c r="B143" s="94">
        <f t="shared" si="26"/>
        <v>118</v>
      </c>
      <c r="C143" s="276"/>
      <c r="D143" s="154" t="s">
        <v>1155</v>
      </c>
      <c r="E143" s="115">
        <v>108339</v>
      </c>
      <c r="F143" s="81" t="s">
        <v>278</v>
      </c>
      <c r="G143" s="156"/>
      <c r="H143" s="82" t="s">
        <v>125</v>
      </c>
      <c r="I143" s="37" t="s">
        <v>595</v>
      </c>
      <c r="J143" s="114">
        <v>42881</v>
      </c>
      <c r="K143" s="82" t="s">
        <v>377</v>
      </c>
      <c r="L143" s="136">
        <v>0.85</v>
      </c>
      <c r="M143" s="83" t="str">
        <f>VLOOKUP($E143,Sheet1!$A:$C,2,FALSE)</f>
        <v>Regiunea 1 Nord-Est</v>
      </c>
      <c r="N143" s="83" t="str">
        <f>VLOOKUP($E143,Sheet1!$A:$C,3,FALSE)</f>
        <v>Iasi</v>
      </c>
      <c r="O143" s="82" t="s">
        <v>713</v>
      </c>
      <c r="P143" s="82" t="s">
        <v>702</v>
      </c>
      <c r="Q143" s="104">
        <f t="shared" si="27"/>
        <v>9254170</v>
      </c>
      <c r="R143" s="104">
        <v>7866044.5</v>
      </c>
      <c r="S143" s="104">
        <v>1295583.78</v>
      </c>
      <c r="T143" s="104">
        <v>92541.72</v>
      </c>
      <c r="U143" s="104"/>
      <c r="V143" s="104">
        <v>0</v>
      </c>
      <c r="W143" s="104">
        <v>0</v>
      </c>
      <c r="X143" s="91">
        <f t="shared" si="28"/>
        <v>9254170</v>
      </c>
      <c r="Y143" s="91" t="s">
        <v>375</v>
      </c>
      <c r="Z143" s="91" t="s">
        <v>376</v>
      </c>
      <c r="AA143" s="111">
        <v>3933022.25</v>
      </c>
      <c r="AB143" s="111">
        <v>647791.9</v>
      </c>
      <c r="AC143" s="1"/>
      <c r="AD143" s="1"/>
      <c r="AE143" s="1"/>
    </row>
    <row r="144" spans="2:31" s="5" customFormat="1" ht="68.25" customHeight="1" x14ac:dyDescent="0.25">
      <c r="B144" s="94">
        <f t="shared" si="26"/>
        <v>119</v>
      </c>
      <c r="C144" s="276"/>
      <c r="D144" s="154" t="s">
        <v>1156</v>
      </c>
      <c r="E144" s="154">
        <v>107600</v>
      </c>
      <c r="F144" s="81" t="s">
        <v>279</v>
      </c>
      <c r="G144" s="156"/>
      <c r="H144" s="82" t="s">
        <v>126</v>
      </c>
      <c r="I144" s="37" t="s">
        <v>580</v>
      </c>
      <c r="J144" s="114">
        <v>42881</v>
      </c>
      <c r="K144" s="114">
        <v>43465</v>
      </c>
      <c r="L144" s="136">
        <v>0.85</v>
      </c>
      <c r="M144" s="83" t="str">
        <f>VLOOKUP($E144,Sheet1!$A:$C,2,FALSE)</f>
        <v>Regiunea 4 Sud-Vest</v>
      </c>
      <c r="N144" s="83" t="str">
        <f>VLOOKUP($E144,Sheet1!$A:$C,3,FALSE)</f>
        <v>Gorj</v>
      </c>
      <c r="O144" s="82" t="s">
        <v>713</v>
      </c>
      <c r="P144" s="82" t="s">
        <v>702</v>
      </c>
      <c r="Q144" s="104">
        <f t="shared" si="27"/>
        <v>10403603.360000001</v>
      </c>
      <c r="R144" s="104">
        <v>8843062.8800000008</v>
      </c>
      <c r="S144" s="104">
        <v>1456504.48</v>
      </c>
      <c r="T144" s="104">
        <v>104036</v>
      </c>
      <c r="U144" s="104"/>
      <c r="V144" s="104">
        <v>0</v>
      </c>
      <c r="W144" s="104">
        <v>0</v>
      </c>
      <c r="X144" s="91">
        <f t="shared" si="28"/>
        <v>10403603.360000001</v>
      </c>
      <c r="Y144" s="91" t="s">
        <v>375</v>
      </c>
      <c r="Z144" s="91"/>
      <c r="AA144" s="111">
        <v>3630309.38</v>
      </c>
      <c r="AB144" s="111">
        <v>597933.31000000006</v>
      </c>
      <c r="AC144" s="1"/>
      <c r="AD144" s="1"/>
      <c r="AE144" s="1"/>
    </row>
    <row r="145" spans="2:31" s="5" customFormat="1" ht="88.5" customHeight="1" x14ac:dyDescent="0.25">
      <c r="B145" s="94">
        <f t="shared" si="26"/>
        <v>120</v>
      </c>
      <c r="C145" s="276"/>
      <c r="D145" s="154" t="s">
        <v>1157</v>
      </c>
      <c r="E145" s="154">
        <v>106938</v>
      </c>
      <c r="F145" s="81" t="s">
        <v>280</v>
      </c>
      <c r="G145" s="156"/>
      <c r="H145" s="82" t="s">
        <v>192</v>
      </c>
      <c r="I145" s="37" t="s">
        <v>458</v>
      </c>
      <c r="J145" s="82" t="s">
        <v>496</v>
      </c>
      <c r="K145" s="82" t="s">
        <v>378</v>
      </c>
      <c r="L145" s="136">
        <v>0.85</v>
      </c>
      <c r="M145" s="83" t="str">
        <f>VLOOKUP($E145,Sheet1!$A:$C,2,FALSE)</f>
        <v>Regiunea 7 Centru</v>
      </c>
      <c r="N145" s="83" t="str">
        <f>VLOOKUP($E145,Sheet1!$A:$C,3,FALSE)</f>
        <v>Brasov</v>
      </c>
      <c r="O145" s="82" t="s">
        <v>713</v>
      </c>
      <c r="P145" s="82" t="s">
        <v>702</v>
      </c>
      <c r="Q145" s="104">
        <f t="shared" si="27"/>
        <v>20305083.999999996</v>
      </c>
      <c r="R145" s="104">
        <v>17259321.399999999</v>
      </c>
      <c r="S145" s="104">
        <v>2842711.76</v>
      </c>
      <c r="T145" s="104">
        <v>203050.84</v>
      </c>
      <c r="U145" s="104"/>
      <c r="V145" s="104">
        <v>4061016.8</v>
      </c>
      <c r="W145" s="104">
        <v>0</v>
      </c>
      <c r="X145" s="91">
        <f t="shared" si="28"/>
        <v>24366100.799999997</v>
      </c>
      <c r="Y145" s="91" t="s">
        <v>375</v>
      </c>
      <c r="Z145" s="91"/>
      <c r="AA145" s="111">
        <v>0</v>
      </c>
      <c r="AB145" s="167">
        <v>0</v>
      </c>
      <c r="AC145" s="1"/>
      <c r="AD145" s="1"/>
      <c r="AE145" s="1"/>
    </row>
    <row r="146" spans="2:31" s="5" customFormat="1" ht="58.5" customHeight="1" x14ac:dyDescent="0.25">
      <c r="B146" s="94">
        <f t="shared" si="26"/>
        <v>121</v>
      </c>
      <c r="C146" s="276"/>
      <c r="D146" s="154" t="s">
        <v>1158</v>
      </c>
      <c r="E146" s="154">
        <v>106454</v>
      </c>
      <c r="F146" s="81" t="s">
        <v>281</v>
      </c>
      <c r="G146" s="156"/>
      <c r="H146" s="82" t="s">
        <v>129</v>
      </c>
      <c r="I146" s="34" t="s">
        <v>431</v>
      </c>
      <c r="J146" s="114">
        <v>42884</v>
      </c>
      <c r="K146" s="114">
        <v>43190</v>
      </c>
      <c r="L146" s="136">
        <v>0.85</v>
      </c>
      <c r="M146" s="83" t="str">
        <f>VLOOKUP($E146,Sheet1!$A:$C,2,FALSE)</f>
        <v>Regiunea 7 Centru</v>
      </c>
      <c r="N146" s="83" t="str">
        <f>VLOOKUP($E146,Sheet1!$A:$C,3,FALSE)</f>
        <v>Brasov,Sibiu</v>
      </c>
      <c r="O146" s="82" t="s">
        <v>713</v>
      </c>
      <c r="P146" s="82" t="s">
        <v>702</v>
      </c>
      <c r="Q146" s="91">
        <f t="shared" si="27"/>
        <v>13855565.970000001</v>
      </c>
      <c r="R146" s="91">
        <v>11777231.07</v>
      </c>
      <c r="S146" s="91">
        <v>1801223.58</v>
      </c>
      <c r="T146" s="91">
        <v>277111.32</v>
      </c>
      <c r="U146" s="91"/>
      <c r="V146" s="91">
        <v>4387422.2699999996</v>
      </c>
      <c r="W146" s="91">
        <v>1536086.96</v>
      </c>
      <c r="X146" s="91">
        <f t="shared" si="28"/>
        <v>19779075.200000003</v>
      </c>
      <c r="Y146" s="91" t="s">
        <v>375</v>
      </c>
      <c r="Z146" s="91"/>
      <c r="AA146" s="111">
        <v>6251010.5700000012</v>
      </c>
      <c r="AB146" s="111">
        <v>956036.90000000014</v>
      </c>
      <c r="AC146" s="1"/>
      <c r="AD146" s="1"/>
      <c r="AE146" s="1"/>
    </row>
    <row r="147" spans="2:31" s="5" customFormat="1" ht="113.25" customHeight="1" x14ac:dyDescent="0.25">
      <c r="B147" s="94">
        <f t="shared" si="26"/>
        <v>122</v>
      </c>
      <c r="C147" s="276"/>
      <c r="D147" s="154" t="s">
        <v>1159</v>
      </c>
      <c r="E147" s="154">
        <v>114394</v>
      </c>
      <c r="F147" s="81" t="s">
        <v>282</v>
      </c>
      <c r="G147" s="156"/>
      <c r="H147" s="82" t="s">
        <v>191</v>
      </c>
      <c r="I147" s="35" t="s">
        <v>430</v>
      </c>
      <c r="J147" s="114">
        <v>42886</v>
      </c>
      <c r="K147" s="114">
        <v>43708</v>
      </c>
      <c r="L147" s="136">
        <v>0.85</v>
      </c>
      <c r="M147" s="83" t="str">
        <f>VLOOKUP($E147,Sheet1!$A:$C,2,FALSE)</f>
        <v>Regiunea 3 Sud Muntenia</v>
      </c>
      <c r="N147" s="83" t="str">
        <f>VLOOKUP($E147,Sheet1!$A:$C,3,FALSE)</f>
        <v>Dambovita</v>
      </c>
      <c r="O147" s="82" t="s">
        <v>713</v>
      </c>
      <c r="P147" s="82" t="s">
        <v>702</v>
      </c>
      <c r="Q147" s="104">
        <f t="shared" si="27"/>
        <v>23207844.240000002</v>
      </c>
      <c r="R147" s="104">
        <v>19726667.600000001</v>
      </c>
      <c r="S147" s="104">
        <v>3249098.2</v>
      </c>
      <c r="T147" s="104">
        <v>232078.44</v>
      </c>
      <c r="U147" s="104"/>
      <c r="V147" s="104">
        <v>4409490.41</v>
      </c>
      <c r="W147" s="104">
        <v>0</v>
      </c>
      <c r="X147" s="91">
        <f t="shared" si="28"/>
        <v>27617334.650000002</v>
      </c>
      <c r="Y147" s="91" t="s">
        <v>375</v>
      </c>
      <c r="Z147" s="91"/>
      <c r="AA147" s="111">
        <v>0</v>
      </c>
      <c r="AB147" s="111">
        <v>0</v>
      </c>
      <c r="AC147" s="1"/>
      <c r="AD147" s="1"/>
      <c r="AE147" s="1"/>
    </row>
    <row r="148" spans="2:31" s="5" customFormat="1" ht="102" x14ac:dyDescent="0.25">
      <c r="B148" s="94">
        <f t="shared" si="26"/>
        <v>123</v>
      </c>
      <c r="C148" s="276"/>
      <c r="D148" s="154" t="s">
        <v>1160</v>
      </c>
      <c r="E148" s="154">
        <v>110387</v>
      </c>
      <c r="F148" s="81" t="s">
        <v>283</v>
      </c>
      <c r="G148" s="156"/>
      <c r="H148" s="82" t="s">
        <v>133</v>
      </c>
      <c r="I148" s="35" t="s">
        <v>558</v>
      </c>
      <c r="J148" s="114">
        <v>42826</v>
      </c>
      <c r="K148" s="114">
        <v>43465</v>
      </c>
      <c r="L148" s="136">
        <v>0.85</v>
      </c>
      <c r="M148" s="83" t="str">
        <f>VLOOKUP($E148,Sheet1!$A:$C,2,FALSE)</f>
        <v>Regiunea 3 Sud Muntenia</v>
      </c>
      <c r="N148" s="83" t="str">
        <f>VLOOKUP($E148,Sheet1!$A:$C,3,FALSE)</f>
        <v>Prahova</v>
      </c>
      <c r="O148" s="82" t="s">
        <v>713</v>
      </c>
      <c r="P148" s="82" t="s">
        <v>702</v>
      </c>
      <c r="Q148" s="91">
        <f t="shared" si="27"/>
        <v>9893840</v>
      </c>
      <c r="R148" s="91">
        <v>8409764</v>
      </c>
      <c r="S148" s="91">
        <v>1385137</v>
      </c>
      <c r="T148" s="91">
        <v>98939</v>
      </c>
      <c r="U148" s="104"/>
      <c r="V148" s="104">
        <v>1879829.6</v>
      </c>
      <c r="W148" s="104">
        <v>0</v>
      </c>
      <c r="X148" s="91">
        <f t="shared" si="28"/>
        <v>11773669.6</v>
      </c>
      <c r="Y148" s="91" t="s">
        <v>555</v>
      </c>
      <c r="Z148" s="91"/>
      <c r="AA148" s="111">
        <v>840976.4</v>
      </c>
      <c r="AB148" s="111">
        <v>138513.76</v>
      </c>
      <c r="AC148" s="1"/>
      <c r="AD148" s="1"/>
      <c r="AE148" s="1"/>
    </row>
    <row r="149" spans="2:31" s="5" customFormat="1" ht="50.25" customHeight="1" x14ac:dyDescent="0.25">
      <c r="B149" s="94">
        <f t="shared" si="26"/>
        <v>124</v>
      </c>
      <c r="C149" s="276"/>
      <c r="D149" s="154" t="s">
        <v>160</v>
      </c>
      <c r="E149" s="116">
        <v>113310</v>
      </c>
      <c r="F149" s="81">
        <v>42948</v>
      </c>
      <c r="G149" s="156"/>
      <c r="H149" s="82" t="s">
        <v>189</v>
      </c>
      <c r="I149" s="34" t="s">
        <v>582</v>
      </c>
      <c r="J149" s="114">
        <v>42948</v>
      </c>
      <c r="K149" s="114">
        <v>43830</v>
      </c>
      <c r="L149" s="136">
        <v>0.85</v>
      </c>
      <c r="M149" s="83" t="str">
        <f>VLOOKUP($E149,Sheet1!$A:$C,2,FALSE)</f>
        <v>Regiunea 6 Nord-Vest</v>
      </c>
      <c r="N149" s="83" t="str">
        <f>VLOOKUP($E149,Sheet1!$A:$C,3,FALSE)</f>
        <v>Bihor</v>
      </c>
      <c r="O149" s="82" t="s">
        <v>713</v>
      </c>
      <c r="P149" s="82" t="s">
        <v>702</v>
      </c>
      <c r="Q149" s="91">
        <f t="shared" si="27"/>
        <v>74628415</v>
      </c>
      <c r="R149" s="91">
        <v>63434153</v>
      </c>
      <c r="S149" s="91">
        <v>9701694</v>
      </c>
      <c r="T149" s="91">
        <v>1492568</v>
      </c>
      <c r="U149" s="91"/>
      <c r="V149" s="91">
        <v>16244050.24</v>
      </c>
      <c r="W149" s="91">
        <v>8504496.8900000006</v>
      </c>
      <c r="X149" s="91">
        <f t="shared" si="28"/>
        <v>99376962.129999995</v>
      </c>
      <c r="Y149" s="91" t="s">
        <v>375</v>
      </c>
      <c r="Z149" s="91"/>
      <c r="AA149" s="111">
        <v>30776367.969999999</v>
      </c>
      <c r="AB149" s="111">
        <v>4706973.96</v>
      </c>
      <c r="AC149" s="47"/>
      <c r="AD149" s="1"/>
      <c r="AE149" s="1"/>
    </row>
    <row r="150" spans="2:31" s="5" customFormat="1" ht="62.25" customHeight="1" x14ac:dyDescent="0.25">
      <c r="B150" s="94">
        <f t="shared" si="26"/>
        <v>125</v>
      </c>
      <c r="C150" s="276"/>
      <c r="D150" s="154" t="s">
        <v>165</v>
      </c>
      <c r="E150" s="154">
        <v>112855</v>
      </c>
      <c r="F150" s="81" t="s">
        <v>284</v>
      </c>
      <c r="G150" s="156"/>
      <c r="H150" s="82" t="s">
        <v>166</v>
      </c>
      <c r="I150" s="34" t="s">
        <v>437</v>
      </c>
      <c r="J150" s="114">
        <v>42950</v>
      </c>
      <c r="K150" s="114">
        <v>43449</v>
      </c>
      <c r="L150" s="136">
        <v>0.85</v>
      </c>
      <c r="M150" s="83" t="str">
        <f>VLOOKUP($E150,Sheet1!$A:$C,2,FALSE)</f>
        <v>Regiunea 3 Sud Muntenia</v>
      </c>
      <c r="N150" s="83" t="str">
        <f>VLOOKUP($E150,Sheet1!$A:$C,3,FALSE)</f>
        <v>Giurgiu</v>
      </c>
      <c r="O150" s="82" t="s">
        <v>713</v>
      </c>
      <c r="P150" s="82" t="s">
        <v>702</v>
      </c>
      <c r="Q150" s="91">
        <f t="shared" si="27"/>
        <v>13952566</v>
      </c>
      <c r="R150" s="91">
        <v>11859681.1</v>
      </c>
      <c r="S150" s="91">
        <v>1953358.24</v>
      </c>
      <c r="T150" s="91">
        <v>139526.66</v>
      </c>
      <c r="U150" s="104"/>
      <c r="V150" s="104">
        <v>2650987.54</v>
      </c>
      <c r="W150" s="104">
        <v>0</v>
      </c>
      <c r="X150" s="91">
        <f t="shared" si="28"/>
        <v>16603553.539999999</v>
      </c>
      <c r="Y150" s="91" t="s">
        <v>375</v>
      </c>
      <c r="Z150" s="91"/>
      <c r="AA150" s="111">
        <v>732301.35</v>
      </c>
      <c r="AB150" s="167">
        <v>120614.34</v>
      </c>
      <c r="AC150" s="1"/>
      <c r="AD150" s="1"/>
      <c r="AE150" s="1"/>
    </row>
    <row r="151" spans="2:31" s="5" customFormat="1" ht="78" customHeight="1" x14ac:dyDescent="0.25">
      <c r="B151" s="94">
        <f t="shared" si="26"/>
        <v>126</v>
      </c>
      <c r="C151" s="276"/>
      <c r="D151" s="154" t="s">
        <v>170</v>
      </c>
      <c r="E151" s="154">
        <v>110570</v>
      </c>
      <c r="F151" s="81" t="s">
        <v>285</v>
      </c>
      <c r="G151" s="156"/>
      <c r="H151" s="82" t="s">
        <v>171</v>
      </c>
      <c r="I151" s="34" t="s">
        <v>584</v>
      </c>
      <c r="J151" s="114">
        <v>42957</v>
      </c>
      <c r="K151" s="114">
        <v>43769</v>
      </c>
      <c r="L151" s="136">
        <v>0.85</v>
      </c>
      <c r="M151" s="83" t="str">
        <f>VLOOKUP($E151,Sheet1!$A:$C,2,FALSE)</f>
        <v>Regiunea 6 Nord-Vest</v>
      </c>
      <c r="N151" s="83" t="str">
        <f>VLOOKUP($E151,Sheet1!$A:$C,3,FALSE)</f>
        <v>Cluj</v>
      </c>
      <c r="O151" s="82" t="s">
        <v>713</v>
      </c>
      <c r="P151" s="82" t="s">
        <v>702</v>
      </c>
      <c r="Q151" s="91">
        <f t="shared" si="27"/>
        <v>8814941</v>
      </c>
      <c r="R151" s="91">
        <v>7492699.8099999996</v>
      </c>
      <c r="S151" s="91">
        <v>1234092.19</v>
      </c>
      <c r="T151" s="91">
        <v>88149</v>
      </c>
      <c r="U151" s="104"/>
      <c r="V151" s="104">
        <v>1674838.79</v>
      </c>
      <c r="W151" s="104">
        <v>0</v>
      </c>
      <c r="X151" s="91">
        <f t="shared" si="28"/>
        <v>10489779.789999999</v>
      </c>
      <c r="Y151" s="91" t="s">
        <v>375</v>
      </c>
      <c r="Z151" s="91"/>
      <c r="AA151" s="111">
        <v>1027549.1699999999</v>
      </c>
      <c r="AB151" s="167">
        <v>169243.39</v>
      </c>
      <c r="AC151" s="1"/>
      <c r="AD151" s="1"/>
      <c r="AE151" s="1"/>
    </row>
    <row r="152" spans="2:31" s="5" customFormat="1" ht="78" customHeight="1" x14ac:dyDescent="0.25">
      <c r="B152" s="94">
        <f t="shared" si="26"/>
        <v>127</v>
      </c>
      <c r="C152" s="276"/>
      <c r="D152" s="154" t="s">
        <v>176</v>
      </c>
      <c r="E152" s="154">
        <v>106707</v>
      </c>
      <c r="F152" s="81" t="s">
        <v>286</v>
      </c>
      <c r="G152" s="156"/>
      <c r="H152" s="82" t="s">
        <v>177</v>
      </c>
      <c r="I152" s="36" t="s">
        <v>449</v>
      </c>
      <c r="J152" s="114">
        <v>42963</v>
      </c>
      <c r="K152" s="114">
        <v>44576</v>
      </c>
      <c r="L152" s="136">
        <v>0.85</v>
      </c>
      <c r="M152" s="83" t="str">
        <f>VLOOKUP($E152,Sheet1!$A:$C,2,FALSE)</f>
        <v>Regiunea 7 Centru</v>
      </c>
      <c r="N152" s="83" t="str">
        <f>VLOOKUP($E152,Sheet1!$A:$C,3,FALSE)</f>
        <v>Sibiu</v>
      </c>
      <c r="O152" s="82" t="s">
        <v>713</v>
      </c>
      <c r="P152" s="82" t="s">
        <v>702</v>
      </c>
      <c r="Q152" s="91">
        <f t="shared" si="27"/>
        <v>8398943</v>
      </c>
      <c r="R152" s="91">
        <v>7139101.5499999998</v>
      </c>
      <c r="S152" s="91">
        <v>1175852.02</v>
      </c>
      <c r="T152" s="91">
        <v>83989.43</v>
      </c>
      <c r="U152" s="104"/>
      <c r="V152" s="104">
        <v>1646521.8</v>
      </c>
      <c r="W152" s="104">
        <v>0</v>
      </c>
      <c r="X152" s="91">
        <f t="shared" si="28"/>
        <v>10045464.800000001</v>
      </c>
      <c r="Y152" s="91" t="s">
        <v>375</v>
      </c>
      <c r="Z152" s="91"/>
      <c r="AA152" s="111">
        <v>4059027.96</v>
      </c>
      <c r="AB152" s="167">
        <v>668545.78</v>
      </c>
      <c r="AC152" s="1"/>
      <c r="AD152" s="1"/>
      <c r="AE152" s="1"/>
    </row>
    <row r="153" spans="2:31" s="5" customFormat="1" ht="78" customHeight="1" x14ac:dyDescent="0.25">
      <c r="B153" s="94">
        <f t="shared" si="26"/>
        <v>128</v>
      </c>
      <c r="C153" s="276"/>
      <c r="D153" s="154" t="s">
        <v>178</v>
      </c>
      <c r="E153" s="154">
        <v>112718</v>
      </c>
      <c r="F153" s="81" t="s">
        <v>287</v>
      </c>
      <c r="G153" s="156"/>
      <c r="H153" s="82" t="s">
        <v>190</v>
      </c>
      <c r="I153" s="34" t="s">
        <v>430</v>
      </c>
      <c r="J153" s="114">
        <v>42963</v>
      </c>
      <c r="K153" s="114">
        <v>43479</v>
      </c>
      <c r="L153" s="136">
        <v>0.85</v>
      </c>
      <c r="M153" s="83" t="str">
        <f>VLOOKUP($E153,Sheet1!$A:$C,2,FALSE)</f>
        <v>Regiunea 6 Nord-Vest</v>
      </c>
      <c r="N153" s="83" t="str">
        <f>VLOOKUP($E153,Sheet1!$A:$C,3,FALSE)</f>
        <v>Cluj</v>
      </c>
      <c r="O153" s="82" t="s">
        <v>713</v>
      </c>
      <c r="P153" s="82" t="s">
        <v>702</v>
      </c>
      <c r="Q153" s="91">
        <f t="shared" si="27"/>
        <v>2181078.0999999996</v>
      </c>
      <c r="R153" s="91">
        <v>1853916.38</v>
      </c>
      <c r="S153" s="91">
        <v>305350.94</v>
      </c>
      <c r="T153" s="91">
        <v>21810.78</v>
      </c>
      <c r="U153" s="104"/>
      <c r="V153" s="104">
        <v>414404.84</v>
      </c>
      <c r="W153" s="104">
        <v>0</v>
      </c>
      <c r="X153" s="91">
        <f t="shared" si="28"/>
        <v>2595482.9399999995</v>
      </c>
      <c r="Y153" s="91" t="s">
        <v>375</v>
      </c>
      <c r="Z153" s="91"/>
      <c r="AA153" s="111">
        <v>1251234.08</v>
      </c>
      <c r="AB153" s="167">
        <v>206085.62</v>
      </c>
      <c r="AC153" s="1"/>
      <c r="AD153" s="1"/>
      <c r="AE153" s="1"/>
    </row>
    <row r="154" spans="2:31" s="5" customFormat="1" ht="78" customHeight="1" x14ac:dyDescent="0.25">
      <c r="B154" s="94">
        <f t="shared" si="26"/>
        <v>129</v>
      </c>
      <c r="C154" s="276"/>
      <c r="D154" s="154" t="s">
        <v>187</v>
      </c>
      <c r="E154" s="154">
        <v>110847</v>
      </c>
      <c r="F154" s="154" t="s">
        <v>288</v>
      </c>
      <c r="G154" s="156"/>
      <c r="H154" s="82" t="s">
        <v>188</v>
      </c>
      <c r="I154" s="37" t="s">
        <v>479</v>
      </c>
      <c r="J154" s="82" t="s">
        <v>480</v>
      </c>
      <c r="K154" s="82" t="s">
        <v>481</v>
      </c>
      <c r="L154" s="136">
        <v>0.85</v>
      </c>
      <c r="M154" s="83" t="str">
        <f>VLOOKUP($E154,Sheet1!$A:$C,2,FALSE)</f>
        <v>Regiunea 7 Centru</v>
      </c>
      <c r="N154" s="83" t="str">
        <f>VLOOKUP($E154,Sheet1!$A:$C,3,FALSE)</f>
        <v>Alba</v>
      </c>
      <c r="O154" s="82" t="s">
        <v>713</v>
      </c>
      <c r="P154" s="82" t="s">
        <v>702</v>
      </c>
      <c r="Q154" s="91">
        <f t="shared" ref="Q154:Q176" si="29">+R154+S154+T154</f>
        <v>464117393.29000002</v>
      </c>
      <c r="R154" s="91">
        <v>394499784.04000002</v>
      </c>
      <c r="S154" s="91">
        <v>60335261.390000001</v>
      </c>
      <c r="T154" s="91">
        <v>9282347.8599999994</v>
      </c>
      <c r="U154" s="104"/>
      <c r="V154" s="104">
        <v>96777324.530000001</v>
      </c>
      <c r="W154" s="104">
        <v>54739390.710000001</v>
      </c>
      <c r="X154" s="91">
        <f t="shared" si="28"/>
        <v>615634108.53000009</v>
      </c>
      <c r="Y154" s="91" t="s">
        <v>375</v>
      </c>
      <c r="Z154" s="91"/>
      <c r="AA154" s="111">
        <v>226429.81</v>
      </c>
      <c r="AB154" s="167">
        <v>34630.44</v>
      </c>
      <c r="AC154" s="1"/>
      <c r="AD154" s="1"/>
      <c r="AE154" s="1"/>
    </row>
    <row r="155" spans="2:31" s="5" customFormat="1" ht="91.5" customHeight="1" x14ac:dyDescent="0.25">
      <c r="B155" s="94">
        <f t="shared" si="26"/>
        <v>130</v>
      </c>
      <c r="C155" s="276"/>
      <c r="D155" s="154" t="s">
        <v>321</v>
      </c>
      <c r="E155" s="154">
        <v>110838</v>
      </c>
      <c r="F155" s="154" t="s">
        <v>320</v>
      </c>
      <c r="G155" s="156"/>
      <c r="H155" s="82" t="s">
        <v>322</v>
      </c>
      <c r="I155" s="37" t="s">
        <v>483</v>
      </c>
      <c r="J155" s="114">
        <v>42956</v>
      </c>
      <c r="K155" s="82" t="s">
        <v>482</v>
      </c>
      <c r="L155" s="136">
        <v>0.85</v>
      </c>
      <c r="M155" s="83" t="str">
        <f>VLOOKUP($E155,Sheet1!$A:$C,2,FALSE)</f>
        <v>Regiunea 2 Sud-Est</v>
      </c>
      <c r="N155" s="83" t="str">
        <f>VLOOKUP($E155,Sheet1!$A:$C,3,FALSE)</f>
        <v>Vrancea</v>
      </c>
      <c r="O155" s="82" t="s">
        <v>713</v>
      </c>
      <c r="P155" s="82" t="s">
        <v>702</v>
      </c>
      <c r="Q155" s="91">
        <f t="shared" si="29"/>
        <v>941584070</v>
      </c>
      <c r="R155" s="91">
        <v>800346459.79999995</v>
      </c>
      <c r="S155" s="91">
        <v>122405929.2</v>
      </c>
      <c r="T155" s="91">
        <v>18831681</v>
      </c>
      <c r="U155" s="104"/>
      <c r="V155" s="104">
        <v>176132595.21000001</v>
      </c>
      <c r="W155" s="104">
        <v>0</v>
      </c>
      <c r="X155" s="91">
        <f t="shared" si="28"/>
        <v>1117716665.21</v>
      </c>
      <c r="Y155" s="91" t="s">
        <v>375</v>
      </c>
      <c r="Z155" s="91"/>
      <c r="AA155" s="111">
        <v>124695711.80999999</v>
      </c>
      <c r="AB155" s="167">
        <v>6085361.4500000002</v>
      </c>
      <c r="AC155" s="1"/>
      <c r="AD155" s="1"/>
      <c r="AE155" s="1"/>
    </row>
    <row r="156" spans="2:31" s="5" customFormat="1" ht="78" customHeight="1" x14ac:dyDescent="0.25">
      <c r="B156" s="94">
        <f t="shared" si="26"/>
        <v>131</v>
      </c>
      <c r="C156" s="276"/>
      <c r="D156" s="154" t="s">
        <v>330</v>
      </c>
      <c r="E156" s="154">
        <v>113150</v>
      </c>
      <c r="F156" s="81" t="s">
        <v>331</v>
      </c>
      <c r="G156" s="156"/>
      <c r="H156" s="82" t="s">
        <v>657</v>
      </c>
      <c r="I156" s="37" t="s">
        <v>559</v>
      </c>
      <c r="J156" s="114">
        <v>42125</v>
      </c>
      <c r="K156" s="114">
        <v>43281</v>
      </c>
      <c r="L156" s="136">
        <v>0.85</v>
      </c>
      <c r="M156" s="83" t="str">
        <f>VLOOKUP($E156,Sheet1!$A:$C,2,FALSE)</f>
        <v>Regiunea 2 Sud-Est</v>
      </c>
      <c r="N156" s="83" t="str">
        <f>VLOOKUP($E156,Sheet1!$A:$C,3,FALSE)</f>
        <v>Olt</v>
      </c>
      <c r="O156" s="82" t="s">
        <v>713</v>
      </c>
      <c r="P156" s="82" t="s">
        <v>702</v>
      </c>
      <c r="Q156" s="91">
        <f t="shared" si="29"/>
        <v>5647473.0899999999</v>
      </c>
      <c r="R156" s="91">
        <v>4800352.13</v>
      </c>
      <c r="S156" s="91">
        <v>790646.23</v>
      </c>
      <c r="T156" s="91">
        <v>56474.73</v>
      </c>
      <c r="U156" s="104"/>
      <c r="V156" s="104">
        <v>1073019.8899999999</v>
      </c>
      <c r="W156" s="104">
        <v>0</v>
      </c>
      <c r="X156" s="91">
        <f t="shared" si="28"/>
        <v>6720492.9799999995</v>
      </c>
      <c r="Y156" s="91" t="s">
        <v>555</v>
      </c>
      <c r="Z156" s="91"/>
      <c r="AA156" s="111">
        <v>2676753.3199999998</v>
      </c>
      <c r="AB156" s="167">
        <v>440877.02</v>
      </c>
      <c r="AC156" s="1"/>
      <c r="AD156" s="1"/>
      <c r="AE156" s="1"/>
    </row>
    <row r="157" spans="2:31" s="5" customFormat="1" ht="92.25" customHeight="1" x14ac:dyDescent="0.25">
      <c r="B157" s="94">
        <f t="shared" si="26"/>
        <v>132</v>
      </c>
      <c r="C157" s="276"/>
      <c r="D157" s="154" t="s">
        <v>340</v>
      </c>
      <c r="E157" s="154">
        <v>106161</v>
      </c>
      <c r="F157" s="81" t="s">
        <v>341</v>
      </c>
      <c r="G157" s="156"/>
      <c r="H157" s="82" t="s">
        <v>656</v>
      </c>
      <c r="I157" s="37" t="s">
        <v>594</v>
      </c>
      <c r="J157" s="114">
        <v>43004</v>
      </c>
      <c r="K157" s="82" t="s">
        <v>378</v>
      </c>
      <c r="L157" s="136">
        <v>0.85</v>
      </c>
      <c r="M157" s="83" t="str">
        <f>VLOOKUP($E157,Sheet1!$A:$C,2,FALSE)</f>
        <v>Regiunea 1 Nord-Est</v>
      </c>
      <c r="N157" s="83" t="str">
        <f>VLOOKUP($E157,Sheet1!$A:$C,3,FALSE)</f>
        <v>Bacau</v>
      </c>
      <c r="O157" s="82" t="s">
        <v>713</v>
      </c>
      <c r="P157" s="82" t="s">
        <v>702</v>
      </c>
      <c r="Q157" s="91">
        <f t="shared" si="29"/>
        <v>16257674.939999999</v>
      </c>
      <c r="R157" s="91">
        <v>13819023.699999999</v>
      </c>
      <c r="S157" s="91">
        <v>2276074.4900000002</v>
      </c>
      <c r="T157" s="91">
        <v>162576.75</v>
      </c>
      <c r="U157" s="104"/>
      <c r="V157" s="104">
        <v>3088958.24</v>
      </c>
      <c r="W157" s="104">
        <v>0</v>
      </c>
      <c r="X157" s="91">
        <f t="shared" si="28"/>
        <v>19346633.18</v>
      </c>
      <c r="Y157" s="91" t="s">
        <v>375</v>
      </c>
      <c r="Z157" s="91" t="s">
        <v>376</v>
      </c>
      <c r="AA157" s="146">
        <v>7287588.0300000003</v>
      </c>
      <c r="AB157" s="176">
        <v>1200308.6200000001</v>
      </c>
      <c r="AC157" s="1"/>
      <c r="AD157" s="1"/>
      <c r="AE157" s="1"/>
    </row>
    <row r="158" spans="2:31" s="5" customFormat="1" ht="91.5" customHeight="1" x14ac:dyDescent="0.25">
      <c r="B158" s="94">
        <f t="shared" si="26"/>
        <v>133</v>
      </c>
      <c r="C158" s="276"/>
      <c r="D158" s="154" t="s">
        <v>346</v>
      </c>
      <c r="E158" s="154">
        <v>105956</v>
      </c>
      <c r="F158" s="81" t="s">
        <v>345</v>
      </c>
      <c r="G158" s="156"/>
      <c r="H158" s="82" t="s">
        <v>655</v>
      </c>
      <c r="I158" s="37" t="s">
        <v>452</v>
      </c>
      <c r="J158" s="82" t="s">
        <v>497</v>
      </c>
      <c r="K158" s="82" t="s">
        <v>387</v>
      </c>
      <c r="L158" s="136">
        <v>0.85</v>
      </c>
      <c r="M158" s="83" t="str">
        <f>VLOOKUP($E158,Sheet1!$A:$C,2,FALSE)</f>
        <v>Regiunea 4 Sud-Vest</v>
      </c>
      <c r="N158" s="83" t="str">
        <f>VLOOKUP($E158,Sheet1!$A:$C,3,FALSE)</f>
        <v>Caras Severin</v>
      </c>
      <c r="O158" s="82" t="s">
        <v>713</v>
      </c>
      <c r="P158" s="82" t="s">
        <v>702</v>
      </c>
      <c r="Q158" s="91">
        <f t="shared" si="29"/>
        <v>308369059.35000002</v>
      </c>
      <c r="R158" s="91">
        <v>262113700.41999999</v>
      </c>
      <c r="S158" s="91">
        <v>40087977.710000001</v>
      </c>
      <c r="T158" s="91">
        <v>6167381.2199999997</v>
      </c>
      <c r="U158" s="104"/>
      <c r="V158" s="104">
        <v>64372254.670000002</v>
      </c>
      <c r="W158" s="104">
        <v>20593026.579999998</v>
      </c>
      <c r="X158" s="91">
        <f t="shared" si="28"/>
        <v>393334340.60000002</v>
      </c>
      <c r="Y158" s="91"/>
      <c r="Z158" s="91"/>
      <c r="AA158" s="111">
        <v>72252813.609999985</v>
      </c>
      <c r="AB158" s="167">
        <v>11050430.319999998</v>
      </c>
      <c r="AC158" s="1"/>
      <c r="AD158" s="1"/>
      <c r="AE158" s="1"/>
    </row>
    <row r="159" spans="2:31" s="5" customFormat="1" ht="100.5" customHeight="1" x14ac:dyDescent="0.25">
      <c r="B159" s="94">
        <f t="shared" si="26"/>
        <v>134</v>
      </c>
      <c r="C159" s="276"/>
      <c r="D159" s="154" t="s">
        <v>359</v>
      </c>
      <c r="E159" s="116">
        <v>115962</v>
      </c>
      <c r="F159" s="81" t="s">
        <v>361</v>
      </c>
      <c r="G159" s="156"/>
      <c r="H159" s="82" t="s">
        <v>360</v>
      </c>
      <c r="I159" s="37" t="s">
        <v>450</v>
      </c>
      <c r="J159" s="114">
        <v>43034</v>
      </c>
      <c r="K159" s="114">
        <v>43511</v>
      </c>
      <c r="L159" s="136">
        <v>0.85</v>
      </c>
      <c r="M159" s="83" t="str">
        <f>VLOOKUP($E159,Sheet1!$A:$C,2,FALSE)</f>
        <v>Regiunea 1 Nord-Est</v>
      </c>
      <c r="N159" s="83" t="str">
        <f>VLOOKUP($E159,Sheet1!$A:$C,3,FALSE)</f>
        <v>Vaslui</v>
      </c>
      <c r="O159" s="82" t="s">
        <v>713</v>
      </c>
      <c r="P159" s="82" t="s">
        <v>702</v>
      </c>
      <c r="Q159" s="91">
        <f t="shared" si="29"/>
        <v>20141968.500000004</v>
      </c>
      <c r="R159" s="91">
        <v>17120673.23</v>
      </c>
      <c r="S159" s="91">
        <v>2819875.6</v>
      </c>
      <c r="T159" s="91">
        <v>201419.67</v>
      </c>
      <c r="U159" s="104"/>
      <c r="V159" s="104">
        <v>3826974.04</v>
      </c>
      <c r="W159" s="104">
        <v>0</v>
      </c>
      <c r="X159" s="91">
        <f t="shared" si="28"/>
        <v>23968942.540000003</v>
      </c>
      <c r="Y159" s="91" t="s">
        <v>375</v>
      </c>
      <c r="Z159" s="91"/>
      <c r="AA159" s="111">
        <v>9328721.5300000012</v>
      </c>
      <c r="AB159" s="111">
        <v>1536495.3</v>
      </c>
      <c r="AC159" s="1"/>
      <c r="AD159" s="1"/>
      <c r="AE159" s="1"/>
    </row>
    <row r="160" spans="2:31" s="5" customFormat="1" ht="109.5" customHeight="1" x14ac:dyDescent="0.25">
      <c r="B160" s="94">
        <f t="shared" si="26"/>
        <v>135</v>
      </c>
      <c r="C160" s="276"/>
      <c r="D160" s="154" t="s">
        <v>363</v>
      </c>
      <c r="E160" s="116">
        <v>109955</v>
      </c>
      <c r="F160" s="81" t="s">
        <v>362</v>
      </c>
      <c r="G160" s="156"/>
      <c r="H160" s="82" t="s">
        <v>654</v>
      </c>
      <c r="I160" s="37" t="s">
        <v>548</v>
      </c>
      <c r="J160" s="82" t="s">
        <v>549</v>
      </c>
      <c r="K160" s="82" t="s">
        <v>550</v>
      </c>
      <c r="L160" s="136">
        <v>0.85</v>
      </c>
      <c r="M160" s="83" t="str">
        <f>VLOOKUP($E160,Sheet1!$A:$C,2,FALSE)</f>
        <v>Regiunea 7 Centru</v>
      </c>
      <c r="N160" s="83" t="str">
        <f>VLOOKUP($E160,Sheet1!$A:$C,3,FALSE)</f>
        <v>Sibiu</v>
      </c>
      <c r="O160" s="82" t="s">
        <v>713</v>
      </c>
      <c r="P160" s="82" t="s">
        <v>702</v>
      </c>
      <c r="Q160" s="91">
        <f t="shared" si="29"/>
        <v>2988623.14</v>
      </c>
      <c r="R160" s="91">
        <v>2540329.67</v>
      </c>
      <c r="S160" s="91">
        <v>418407.24</v>
      </c>
      <c r="T160" s="91">
        <v>29886.23</v>
      </c>
      <c r="U160" s="104"/>
      <c r="V160" s="104">
        <v>567838.39</v>
      </c>
      <c r="W160" s="104">
        <v>0</v>
      </c>
      <c r="X160" s="91">
        <f t="shared" si="28"/>
        <v>3556461.5300000003</v>
      </c>
      <c r="Y160" s="91" t="s">
        <v>375</v>
      </c>
      <c r="Z160" s="91"/>
      <c r="AA160" s="111">
        <v>909836.6</v>
      </c>
      <c r="AB160" s="167">
        <v>149855.44</v>
      </c>
      <c r="AC160" s="1"/>
      <c r="AD160" s="1"/>
      <c r="AE160" s="1"/>
    </row>
    <row r="161" spans="2:31" s="5" customFormat="1" ht="90" customHeight="1" x14ac:dyDescent="0.25">
      <c r="B161" s="94">
        <f t="shared" si="26"/>
        <v>136</v>
      </c>
      <c r="C161" s="276"/>
      <c r="D161" s="154" t="s">
        <v>367</v>
      </c>
      <c r="E161" s="116">
        <v>107113</v>
      </c>
      <c r="F161" s="81" t="s">
        <v>368</v>
      </c>
      <c r="G161" s="156"/>
      <c r="H161" s="82" t="s">
        <v>94</v>
      </c>
      <c r="I161" s="37" t="s">
        <v>560</v>
      </c>
      <c r="J161" s="114">
        <v>42979</v>
      </c>
      <c r="K161" s="114">
        <v>44316</v>
      </c>
      <c r="L161" s="136">
        <v>0.85</v>
      </c>
      <c r="M161" s="83" t="str">
        <f>VLOOKUP($E161,Sheet1!$A:$C,2,FALSE)</f>
        <v>Regiunea 7 Centru</v>
      </c>
      <c r="N161" s="83" t="str">
        <f>VLOOKUP($E161,Sheet1!$A:$C,3,FALSE)</f>
        <v>Mures</v>
      </c>
      <c r="O161" s="82" t="s">
        <v>713</v>
      </c>
      <c r="P161" s="82" t="s">
        <v>702</v>
      </c>
      <c r="Q161" s="91">
        <f t="shared" si="29"/>
        <v>26673000</v>
      </c>
      <c r="R161" s="91">
        <v>22672050</v>
      </c>
      <c r="S161" s="91">
        <v>3734220</v>
      </c>
      <c r="T161" s="91">
        <v>266730</v>
      </c>
      <c r="U161" s="104"/>
      <c r="V161" s="104">
        <v>5067870</v>
      </c>
      <c r="W161" s="104">
        <v>0</v>
      </c>
      <c r="X161" s="91">
        <f t="shared" si="28"/>
        <v>31740870</v>
      </c>
      <c r="Y161" s="91" t="s">
        <v>555</v>
      </c>
      <c r="Z161" s="91"/>
      <c r="AA161" s="111">
        <v>0</v>
      </c>
      <c r="AB161" s="167">
        <v>0</v>
      </c>
      <c r="AC161" s="1"/>
      <c r="AD161" s="1"/>
      <c r="AE161" s="1"/>
    </row>
    <row r="162" spans="2:31" s="5" customFormat="1" ht="86.25" customHeight="1" x14ac:dyDescent="0.25">
      <c r="B162" s="94">
        <f t="shared" si="26"/>
        <v>137</v>
      </c>
      <c r="C162" s="276"/>
      <c r="D162" s="154" t="s">
        <v>369</v>
      </c>
      <c r="E162" s="116">
        <v>114439</v>
      </c>
      <c r="F162" s="81" t="s">
        <v>370</v>
      </c>
      <c r="G162" s="156"/>
      <c r="H162" s="82" t="s">
        <v>653</v>
      </c>
      <c r="I162" s="37" t="s">
        <v>475</v>
      </c>
      <c r="J162" s="114">
        <v>43039</v>
      </c>
      <c r="K162" s="114">
        <v>43830</v>
      </c>
      <c r="L162" s="136">
        <v>0.85</v>
      </c>
      <c r="M162" s="83" t="str">
        <f>VLOOKUP($E162,Sheet1!$A:$C,2,FALSE)</f>
        <v>Regiunea 3 Sud Muntenia</v>
      </c>
      <c r="N162" s="83" t="str">
        <f>VLOOKUP($E162,Sheet1!$A:$C,3,FALSE)</f>
        <v>Teleorman</v>
      </c>
      <c r="O162" s="82" t="s">
        <v>713</v>
      </c>
      <c r="P162" s="82" t="s">
        <v>702</v>
      </c>
      <c r="Q162" s="91">
        <f t="shared" si="29"/>
        <v>7590175.7400000002</v>
      </c>
      <c r="R162" s="91">
        <v>6451649.3799999999</v>
      </c>
      <c r="S162" s="91">
        <v>1062624.6000000001</v>
      </c>
      <c r="T162" s="91">
        <v>75901.759999999995</v>
      </c>
      <c r="U162" s="104"/>
      <c r="V162" s="104">
        <v>1442133.39</v>
      </c>
      <c r="W162" s="104">
        <v>0</v>
      </c>
      <c r="X162" s="91">
        <f t="shared" si="28"/>
        <v>9032309.1300000008</v>
      </c>
      <c r="Y162" s="91" t="s">
        <v>375</v>
      </c>
      <c r="Z162" s="91"/>
      <c r="AA162" s="111">
        <v>3367304.4200000004</v>
      </c>
      <c r="AB162" s="111">
        <v>554614.85000000009</v>
      </c>
      <c r="AC162" s="1"/>
      <c r="AD162" s="1"/>
      <c r="AE162" s="1"/>
    </row>
    <row r="163" spans="2:31" s="5" customFormat="1" ht="71.25" customHeight="1" x14ac:dyDescent="0.25">
      <c r="B163" s="94">
        <f t="shared" si="26"/>
        <v>138</v>
      </c>
      <c r="C163" s="276"/>
      <c r="D163" s="154" t="s">
        <v>658</v>
      </c>
      <c r="E163" s="116">
        <v>106397</v>
      </c>
      <c r="F163" s="81" t="s">
        <v>659</v>
      </c>
      <c r="G163" s="156"/>
      <c r="H163" s="83" t="s">
        <v>660</v>
      </c>
      <c r="I163" s="37" t="s">
        <v>475</v>
      </c>
      <c r="J163" s="114" t="s">
        <v>682</v>
      </c>
      <c r="K163" s="114">
        <v>43528</v>
      </c>
      <c r="L163" s="136">
        <v>0.85</v>
      </c>
      <c r="M163" s="83" t="str">
        <f>VLOOKUP($E163,Sheet1!$A:$C,2,FALSE)</f>
        <v>Regiunea 5 Vest</v>
      </c>
      <c r="N163" s="83" t="str">
        <f>VLOOKUP($E163,Sheet1!$A:$C,3,FALSE)</f>
        <v>Arad</v>
      </c>
      <c r="O163" s="82" t="s">
        <v>713</v>
      </c>
      <c r="P163" s="82" t="s">
        <v>702</v>
      </c>
      <c r="Q163" s="91">
        <f t="shared" si="29"/>
        <v>7282084.0300000003</v>
      </c>
      <c r="R163" s="91">
        <v>6189771.4299999997</v>
      </c>
      <c r="S163" s="91">
        <v>1019491.73</v>
      </c>
      <c r="T163" s="91">
        <v>72820.87</v>
      </c>
      <c r="U163" s="104"/>
      <c r="V163" s="104">
        <v>1383595.97</v>
      </c>
      <c r="W163" s="104">
        <v>0</v>
      </c>
      <c r="X163" s="91">
        <f t="shared" si="28"/>
        <v>8665680</v>
      </c>
      <c r="Y163" s="91" t="s">
        <v>375</v>
      </c>
      <c r="Z163" s="91"/>
      <c r="AA163" s="111">
        <v>618977.14</v>
      </c>
      <c r="AB163" s="167">
        <v>101949.17</v>
      </c>
      <c r="AC163" s="1"/>
      <c r="AD163" s="1"/>
      <c r="AE163" s="1"/>
    </row>
    <row r="164" spans="2:31" s="5" customFormat="1" ht="75.75" customHeight="1" x14ac:dyDescent="0.25">
      <c r="B164" s="94"/>
      <c r="C164" s="276"/>
      <c r="D164" s="154" t="s">
        <v>663</v>
      </c>
      <c r="E164" s="117">
        <v>112553</v>
      </c>
      <c r="F164" s="81" t="s">
        <v>683</v>
      </c>
      <c r="G164" s="156"/>
      <c r="H164" s="83" t="s">
        <v>664</v>
      </c>
      <c r="I164" s="42" t="s">
        <v>475</v>
      </c>
      <c r="J164" s="118" t="s">
        <v>684</v>
      </c>
      <c r="K164" s="118">
        <v>43069</v>
      </c>
      <c r="L164" s="153">
        <v>0.85</v>
      </c>
      <c r="M164" s="83" t="str">
        <f>VLOOKUP($E164,Sheet1!$A:$C,2,FALSE)</f>
        <v>Regiunea 4 Sud-Vest</v>
      </c>
      <c r="N164" s="83" t="str">
        <f>VLOOKUP($E164,Sheet1!$A:$C,3,FALSE)</f>
        <v>Dolj</v>
      </c>
      <c r="O164" s="83" t="s">
        <v>713</v>
      </c>
      <c r="P164" s="83" t="s">
        <v>702</v>
      </c>
      <c r="Q164" s="158">
        <v>0</v>
      </c>
      <c r="R164" s="91">
        <v>0</v>
      </c>
      <c r="S164" s="91">
        <v>0</v>
      </c>
      <c r="T164" s="91">
        <v>0</v>
      </c>
      <c r="U164" s="104"/>
      <c r="V164" s="104">
        <v>0</v>
      </c>
      <c r="W164" s="104">
        <v>0</v>
      </c>
      <c r="X164" s="91">
        <v>0</v>
      </c>
      <c r="Y164" s="158" t="s">
        <v>939</v>
      </c>
      <c r="Z164" s="91"/>
      <c r="AA164" s="111">
        <v>0</v>
      </c>
      <c r="AB164" s="167">
        <v>0</v>
      </c>
      <c r="AC164" s="1"/>
      <c r="AD164" s="1"/>
      <c r="AE164" s="1"/>
    </row>
    <row r="165" spans="2:31" s="5" customFormat="1" ht="86.25" customHeight="1" x14ac:dyDescent="0.25">
      <c r="B165" s="105">
        <f>+B163+1</f>
        <v>139</v>
      </c>
      <c r="C165" s="276"/>
      <c r="D165" s="154" t="s">
        <v>719</v>
      </c>
      <c r="E165" s="116">
        <v>119028</v>
      </c>
      <c r="F165" s="81" t="s">
        <v>721</v>
      </c>
      <c r="G165" s="156"/>
      <c r="H165" s="83" t="s">
        <v>720</v>
      </c>
      <c r="I165" s="42" t="s">
        <v>748</v>
      </c>
      <c r="J165" s="118" t="s">
        <v>722</v>
      </c>
      <c r="K165" s="118" t="s">
        <v>749</v>
      </c>
      <c r="L165" s="136">
        <v>0.85</v>
      </c>
      <c r="M165" s="83" t="str">
        <f>VLOOKUP($E165,Sheet1!$A:$C,2,FALSE)</f>
        <v>Regiunea 1 Nord-Est</v>
      </c>
      <c r="N165" s="83" t="str">
        <f>VLOOKUP($E165,Sheet1!$A:$C,3,FALSE)</f>
        <v>Ilfov</v>
      </c>
      <c r="O165" s="82" t="s">
        <v>713</v>
      </c>
      <c r="P165" s="82" t="s">
        <v>702</v>
      </c>
      <c r="Q165" s="91">
        <f t="shared" si="29"/>
        <v>11645925.899999999</v>
      </c>
      <c r="R165" s="91">
        <v>9899037.0199999996</v>
      </c>
      <c r="S165" s="91">
        <v>1630429.63</v>
      </c>
      <c r="T165" s="91">
        <v>116459.25</v>
      </c>
      <c r="U165" s="104"/>
      <c r="V165" s="104">
        <v>2212725.9300000002</v>
      </c>
      <c r="W165" s="104">
        <v>0</v>
      </c>
      <c r="X165" s="91">
        <f t="shared" ref="X165:X176" si="30">+R165+S165+T165+V165+W165</f>
        <v>13858651.829999998</v>
      </c>
      <c r="Y165" s="91" t="s">
        <v>375</v>
      </c>
      <c r="Z165" s="91"/>
      <c r="AA165" s="111">
        <v>9899037.0199999996</v>
      </c>
      <c r="AB165" s="167">
        <v>1630429.6300000001</v>
      </c>
      <c r="AC165" s="1"/>
      <c r="AD165" s="1"/>
      <c r="AE165" s="1"/>
    </row>
    <row r="166" spans="2:31" s="5" customFormat="1" ht="86.25" customHeight="1" x14ac:dyDescent="0.25">
      <c r="B166" s="105">
        <f t="shared" ref="B166:B173" si="31">B165+1</f>
        <v>140</v>
      </c>
      <c r="C166" s="276"/>
      <c r="D166" s="154" t="s">
        <v>758</v>
      </c>
      <c r="E166" s="116">
        <v>118679</v>
      </c>
      <c r="F166" s="81" t="s">
        <v>759</v>
      </c>
      <c r="G166" s="156"/>
      <c r="H166" s="83" t="s">
        <v>760</v>
      </c>
      <c r="I166" s="42" t="s">
        <v>788</v>
      </c>
      <c r="J166" s="118" t="s">
        <v>780</v>
      </c>
      <c r="K166" s="118">
        <v>44196</v>
      </c>
      <c r="L166" s="136">
        <v>0.85</v>
      </c>
      <c r="M166" s="83" t="str">
        <f>VLOOKUP($E166,Sheet1!$A:$C,2,FALSE)</f>
        <v>Regiunea 6 Nord-Vest</v>
      </c>
      <c r="N166" s="83" t="str">
        <f>VLOOKUP($E166,Sheet1!$A:$C,3,FALSE)</f>
        <v>Cluj</v>
      </c>
      <c r="O166" s="82" t="s">
        <v>713</v>
      </c>
      <c r="P166" s="82" t="s">
        <v>702</v>
      </c>
      <c r="Q166" s="91">
        <f>+R166+S166+T166</f>
        <v>701079342.10000002</v>
      </c>
      <c r="R166" s="91">
        <v>595917440.77999997</v>
      </c>
      <c r="S166" s="91">
        <v>91140314.469999999</v>
      </c>
      <c r="T166" s="91">
        <v>14021586.85</v>
      </c>
      <c r="U166" s="104"/>
      <c r="V166" s="104">
        <v>131140964.23999999</v>
      </c>
      <c r="W166" s="104">
        <v>0</v>
      </c>
      <c r="X166" s="91">
        <f t="shared" si="30"/>
        <v>832220306.34000003</v>
      </c>
      <c r="Y166" s="91" t="s">
        <v>375</v>
      </c>
      <c r="Z166" s="91"/>
      <c r="AA166" s="111">
        <v>22853925.359999999</v>
      </c>
      <c r="AB166" s="111">
        <v>130600.35</v>
      </c>
      <c r="AC166" s="1"/>
      <c r="AD166" s="1"/>
      <c r="AE166" s="1"/>
    </row>
    <row r="167" spans="2:31" s="5" customFormat="1" ht="105.75" customHeight="1" x14ac:dyDescent="0.25">
      <c r="B167" s="105">
        <f t="shared" si="31"/>
        <v>141</v>
      </c>
      <c r="C167" s="276"/>
      <c r="D167" s="154" t="s">
        <v>765</v>
      </c>
      <c r="E167" s="116">
        <v>108495</v>
      </c>
      <c r="F167" s="81" t="s">
        <v>764</v>
      </c>
      <c r="G167" s="156"/>
      <c r="H167" s="83" t="s">
        <v>766</v>
      </c>
      <c r="I167" s="42" t="s">
        <v>789</v>
      </c>
      <c r="J167" s="118" t="s">
        <v>779</v>
      </c>
      <c r="K167" s="118">
        <v>45291</v>
      </c>
      <c r="L167" s="136">
        <v>0.85</v>
      </c>
      <c r="M167" s="83" t="str">
        <f>VLOOKUP($E167,Sheet1!$A:$C,2,FALSE)</f>
        <v>Regiunea 2 Sud-Est</v>
      </c>
      <c r="N167" s="83" t="str">
        <f>VLOOKUP($E167,Sheet1!$A:$C,3,FALSE)</f>
        <v>Galati</v>
      </c>
      <c r="O167" s="82" t="s">
        <v>713</v>
      </c>
      <c r="P167" s="82" t="s">
        <v>702</v>
      </c>
      <c r="Q167" s="91">
        <f t="shared" si="29"/>
        <v>602068190</v>
      </c>
      <c r="R167" s="91">
        <v>511757962</v>
      </c>
      <c r="S167" s="91">
        <v>78268862</v>
      </c>
      <c r="T167" s="91">
        <v>12041366</v>
      </c>
      <c r="U167" s="104"/>
      <c r="V167" s="104">
        <v>130502654.65000001</v>
      </c>
      <c r="W167" s="104">
        <v>90123336.790000007</v>
      </c>
      <c r="X167" s="91">
        <f t="shared" si="30"/>
        <v>822694181.43999994</v>
      </c>
      <c r="Y167" s="91" t="s">
        <v>375</v>
      </c>
      <c r="Z167" s="91"/>
      <c r="AA167" s="111">
        <v>66902138.640000008</v>
      </c>
      <c r="AB167" s="111">
        <v>7204816.1700000009</v>
      </c>
      <c r="AC167" s="1"/>
      <c r="AD167" s="1"/>
      <c r="AE167" s="1"/>
    </row>
    <row r="168" spans="2:31" s="5" customFormat="1" ht="105.75" customHeight="1" x14ac:dyDescent="0.25">
      <c r="B168" s="105">
        <f t="shared" si="31"/>
        <v>142</v>
      </c>
      <c r="C168" s="277"/>
      <c r="D168" s="154" t="s">
        <v>815</v>
      </c>
      <c r="E168" s="116">
        <v>116745</v>
      </c>
      <c r="F168" s="81" t="s">
        <v>820</v>
      </c>
      <c r="G168" s="156"/>
      <c r="H168" s="83" t="s">
        <v>816</v>
      </c>
      <c r="I168" s="37" t="s">
        <v>838</v>
      </c>
      <c r="J168" s="118" t="s">
        <v>821</v>
      </c>
      <c r="K168" s="118">
        <v>43357</v>
      </c>
      <c r="L168" s="136">
        <v>0.85</v>
      </c>
      <c r="M168" s="83" t="str">
        <f>VLOOKUP($E168,Sheet1!$A:$C,2,FALSE)</f>
        <v>Regiunea 1 Nord-Est</v>
      </c>
      <c r="N168" s="83" t="str">
        <f>VLOOKUP($E168,Sheet1!$A:$C,3,FALSE)</f>
        <v>Neamt</v>
      </c>
      <c r="O168" s="82" t="s">
        <v>818</v>
      </c>
      <c r="P168" s="82" t="s">
        <v>702</v>
      </c>
      <c r="Q168" s="91">
        <f t="shared" si="29"/>
        <v>17066938.52</v>
      </c>
      <c r="R168" s="91">
        <v>14506897.74</v>
      </c>
      <c r="S168" s="91">
        <v>2389371.4</v>
      </c>
      <c r="T168" s="91">
        <v>170669.38</v>
      </c>
      <c r="U168" s="104">
        <v>0</v>
      </c>
      <c r="V168" s="104">
        <v>3242718.32</v>
      </c>
      <c r="W168" s="104">
        <v>0</v>
      </c>
      <c r="X168" s="91">
        <f t="shared" si="30"/>
        <v>20309656.84</v>
      </c>
      <c r="Y168" s="91" t="s">
        <v>375</v>
      </c>
      <c r="Z168" s="91"/>
      <c r="AA168" s="111">
        <v>8736757.3200000003</v>
      </c>
      <c r="AB168" s="111">
        <v>1438995.3199999998</v>
      </c>
      <c r="AC168" s="1"/>
      <c r="AD168" s="1"/>
      <c r="AE168" s="1"/>
    </row>
    <row r="169" spans="2:31" s="5" customFormat="1" ht="118.5" customHeight="1" x14ac:dyDescent="0.25">
      <c r="B169" s="105">
        <f t="shared" si="31"/>
        <v>143</v>
      </c>
      <c r="C169" s="150"/>
      <c r="D169" s="154" t="s">
        <v>922</v>
      </c>
      <c r="E169" s="116">
        <v>105975</v>
      </c>
      <c r="F169" s="81" t="s">
        <v>928</v>
      </c>
      <c r="G169" s="156" t="s">
        <v>202</v>
      </c>
      <c r="H169" s="83" t="s">
        <v>923</v>
      </c>
      <c r="I169" s="42" t="s">
        <v>931</v>
      </c>
      <c r="J169" s="118" t="s">
        <v>1038</v>
      </c>
      <c r="K169" s="118">
        <v>43340</v>
      </c>
      <c r="L169" s="136">
        <v>0.85</v>
      </c>
      <c r="M169" s="83" t="s">
        <v>613</v>
      </c>
      <c r="N169" s="83" t="s">
        <v>635</v>
      </c>
      <c r="O169" s="82"/>
      <c r="P169" s="82" t="s">
        <v>702</v>
      </c>
      <c r="Q169" s="91">
        <f t="shared" si="29"/>
        <v>3931885.8600000003</v>
      </c>
      <c r="R169" s="91">
        <v>3342103.62</v>
      </c>
      <c r="S169" s="91">
        <v>550464.12</v>
      </c>
      <c r="T169" s="91">
        <v>39318.120000000003</v>
      </c>
      <c r="U169" s="104">
        <v>0</v>
      </c>
      <c r="V169" s="104">
        <v>0</v>
      </c>
      <c r="W169" s="104">
        <v>0</v>
      </c>
      <c r="X169" s="91">
        <f t="shared" si="30"/>
        <v>3931885.8600000003</v>
      </c>
      <c r="Y169" s="91" t="s">
        <v>375</v>
      </c>
      <c r="Z169" s="91"/>
      <c r="AA169" s="111">
        <v>0</v>
      </c>
      <c r="AB169" s="167">
        <v>0</v>
      </c>
      <c r="AC169" s="1"/>
      <c r="AD169" s="1"/>
      <c r="AE169" s="1"/>
    </row>
    <row r="170" spans="2:31" s="5" customFormat="1" ht="90" customHeight="1" x14ac:dyDescent="0.25">
      <c r="B170" s="105">
        <f t="shared" si="31"/>
        <v>144</v>
      </c>
      <c r="C170" s="150"/>
      <c r="D170" s="154" t="s">
        <v>1035</v>
      </c>
      <c r="E170" s="116">
        <v>122381</v>
      </c>
      <c r="F170" s="81" t="s">
        <v>1036</v>
      </c>
      <c r="G170" s="156" t="s">
        <v>202</v>
      </c>
      <c r="H170" s="83" t="s">
        <v>1037</v>
      </c>
      <c r="I170" s="42" t="s">
        <v>1035</v>
      </c>
      <c r="J170" s="118" t="s">
        <v>1039</v>
      </c>
      <c r="K170" s="118">
        <v>43707</v>
      </c>
      <c r="L170" s="136">
        <v>0.85</v>
      </c>
      <c r="M170" s="83" t="s">
        <v>622</v>
      </c>
      <c r="N170" s="83" t="s">
        <v>634</v>
      </c>
      <c r="O170" s="82"/>
      <c r="P170" s="82" t="s">
        <v>702</v>
      </c>
      <c r="Q170" s="91">
        <f t="shared" si="29"/>
        <v>7464359.2799999993</v>
      </c>
      <c r="R170" s="91">
        <v>6344705.3899999997</v>
      </c>
      <c r="S170" s="91">
        <v>1045010.31</v>
      </c>
      <c r="T170" s="91">
        <v>74643.58</v>
      </c>
      <c r="U170" s="104">
        <v>0</v>
      </c>
      <c r="V170" s="104">
        <v>1418228.26</v>
      </c>
      <c r="W170" s="104">
        <v>0</v>
      </c>
      <c r="X170" s="91">
        <f t="shared" si="30"/>
        <v>8882587.5399999991</v>
      </c>
      <c r="Y170" s="91" t="s">
        <v>375</v>
      </c>
      <c r="Z170" s="91"/>
      <c r="AA170" s="146">
        <v>2925159.83</v>
      </c>
      <c r="AB170" s="176">
        <v>481791.03</v>
      </c>
      <c r="AC170" s="1"/>
      <c r="AD170" s="1"/>
      <c r="AE170" s="1"/>
    </row>
    <row r="171" spans="2:31" s="5" customFormat="1" ht="69" customHeight="1" x14ac:dyDescent="0.25">
      <c r="B171" s="105">
        <f t="shared" si="31"/>
        <v>145</v>
      </c>
      <c r="C171" s="150"/>
      <c r="D171" s="154" t="s">
        <v>1065</v>
      </c>
      <c r="E171" s="116">
        <v>122160</v>
      </c>
      <c r="F171" s="81" t="s">
        <v>1068</v>
      </c>
      <c r="G171" s="156" t="s">
        <v>1067</v>
      </c>
      <c r="H171" s="83" t="s">
        <v>1066</v>
      </c>
      <c r="I171" s="42" t="s">
        <v>1065</v>
      </c>
      <c r="J171" s="118" t="s">
        <v>1069</v>
      </c>
      <c r="K171" s="118">
        <v>43585</v>
      </c>
      <c r="L171" s="136">
        <v>0.85</v>
      </c>
      <c r="M171" s="83" t="s">
        <v>622</v>
      </c>
      <c r="N171" s="83" t="s">
        <v>409</v>
      </c>
      <c r="O171" s="82"/>
      <c r="P171" s="82" t="s">
        <v>702</v>
      </c>
      <c r="Q171" s="91">
        <f t="shared" si="29"/>
        <v>7422480.9999999991</v>
      </c>
      <c r="R171" s="91">
        <v>6309108.8499999996</v>
      </c>
      <c r="S171" s="91">
        <v>1039147.34</v>
      </c>
      <c r="T171" s="91">
        <v>74224.81</v>
      </c>
      <c r="U171" s="104">
        <v>0</v>
      </c>
      <c r="V171" s="104">
        <v>1410271.39</v>
      </c>
      <c r="W171" s="104">
        <v>0</v>
      </c>
      <c r="X171" s="91">
        <f t="shared" si="30"/>
        <v>8832752.3899999987</v>
      </c>
      <c r="Y171" s="91" t="s">
        <v>375</v>
      </c>
      <c r="Z171" s="91"/>
      <c r="AA171" s="111">
        <v>4816985.25</v>
      </c>
      <c r="AB171" s="167">
        <v>793385.79999999993</v>
      </c>
      <c r="AC171" s="1"/>
      <c r="AD171" s="1"/>
      <c r="AE171" s="1"/>
    </row>
    <row r="172" spans="2:31" s="5" customFormat="1" ht="92.25" customHeight="1" x14ac:dyDescent="0.25">
      <c r="B172" s="105">
        <f t="shared" si="31"/>
        <v>146</v>
      </c>
      <c r="C172" s="150"/>
      <c r="D172" s="154" t="s">
        <v>1093</v>
      </c>
      <c r="E172" s="116">
        <v>108929</v>
      </c>
      <c r="F172" s="81" t="s">
        <v>1095</v>
      </c>
      <c r="G172" s="156" t="s">
        <v>1088</v>
      </c>
      <c r="H172" s="83" t="s">
        <v>1094</v>
      </c>
      <c r="I172" s="42" t="s">
        <v>1093</v>
      </c>
      <c r="J172" s="118" t="s">
        <v>1097</v>
      </c>
      <c r="K172" s="118" t="s">
        <v>1096</v>
      </c>
      <c r="L172" s="136">
        <v>0.85</v>
      </c>
      <c r="M172" s="83" t="s">
        <v>619</v>
      </c>
      <c r="N172" s="83" t="s">
        <v>620</v>
      </c>
      <c r="O172" s="82"/>
      <c r="P172" s="82" t="s">
        <v>702</v>
      </c>
      <c r="Q172" s="91">
        <f t="shared" si="29"/>
        <v>18700000</v>
      </c>
      <c r="R172" s="91">
        <v>15895000</v>
      </c>
      <c r="S172" s="91">
        <v>2618000</v>
      </c>
      <c r="T172" s="91">
        <v>187000</v>
      </c>
      <c r="U172" s="104">
        <v>0</v>
      </c>
      <c r="V172" s="104">
        <v>3553000</v>
      </c>
      <c r="W172" s="104">
        <v>0</v>
      </c>
      <c r="X172" s="91">
        <f t="shared" si="30"/>
        <v>22253000</v>
      </c>
      <c r="Y172" s="91" t="s">
        <v>375</v>
      </c>
      <c r="Z172" s="91"/>
      <c r="AA172" s="111">
        <v>0</v>
      </c>
      <c r="AB172" s="167">
        <v>0</v>
      </c>
      <c r="AC172" s="1"/>
      <c r="AD172" s="1"/>
      <c r="AE172" s="1"/>
    </row>
    <row r="173" spans="2:31" s="5" customFormat="1" ht="84.75" customHeight="1" x14ac:dyDescent="0.25">
      <c r="B173" s="105">
        <f t="shared" si="31"/>
        <v>147</v>
      </c>
      <c r="C173" s="150"/>
      <c r="D173" s="242" t="s">
        <v>1233</v>
      </c>
      <c r="E173" s="116">
        <v>115525</v>
      </c>
      <c r="F173" s="81" t="s">
        <v>1237</v>
      </c>
      <c r="G173" s="156" t="s">
        <v>1088</v>
      </c>
      <c r="H173" s="83" t="s">
        <v>1234</v>
      </c>
      <c r="I173" s="42" t="s">
        <v>1243</v>
      </c>
      <c r="J173" s="118" t="s">
        <v>1238</v>
      </c>
      <c r="K173" s="118" t="s">
        <v>1239</v>
      </c>
      <c r="L173" s="136">
        <v>0.85</v>
      </c>
      <c r="M173" s="83" t="s">
        <v>1235</v>
      </c>
      <c r="N173" s="83" t="s">
        <v>1236</v>
      </c>
      <c r="O173" s="82"/>
      <c r="P173" s="82" t="s">
        <v>702</v>
      </c>
      <c r="Q173" s="91">
        <f t="shared" si="29"/>
        <v>2241900010.9999995</v>
      </c>
      <c r="R173" s="91">
        <v>1905615009.3499999</v>
      </c>
      <c r="S173" s="91">
        <v>291447001.43000001</v>
      </c>
      <c r="T173" s="91">
        <v>44838000.219999999</v>
      </c>
      <c r="U173" s="104">
        <v>0</v>
      </c>
      <c r="V173" s="104">
        <v>420788772.5</v>
      </c>
      <c r="W173" s="104">
        <v>0</v>
      </c>
      <c r="X173" s="91">
        <f t="shared" si="30"/>
        <v>2662688783.4999995</v>
      </c>
      <c r="Y173" s="91" t="s">
        <v>375</v>
      </c>
      <c r="Z173" s="91"/>
      <c r="AA173" s="111">
        <v>20000000</v>
      </c>
      <c r="AB173" s="167"/>
      <c r="AC173" s="1"/>
      <c r="AD173" s="1"/>
      <c r="AE173" s="1"/>
    </row>
    <row r="174" spans="2:31" s="5" customFormat="1" ht="106.5" customHeight="1" x14ac:dyDescent="0.25">
      <c r="B174" s="105">
        <f>B173+1</f>
        <v>148</v>
      </c>
      <c r="C174" s="213"/>
      <c r="D174" s="220" t="s">
        <v>1302</v>
      </c>
      <c r="E174" s="116">
        <v>123224</v>
      </c>
      <c r="F174" s="81" t="s">
        <v>1312</v>
      </c>
      <c r="G174" s="156" t="s">
        <v>1088</v>
      </c>
      <c r="H174" s="83" t="s">
        <v>1303</v>
      </c>
      <c r="I174" s="42" t="s">
        <v>1310</v>
      </c>
      <c r="J174" s="118" t="s">
        <v>1314</v>
      </c>
      <c r="K174" s="118" t="s">
        <v>1313</v>
      </c>
      <c r="L174" s="136">
        <v>0.85</v>
      </c>
      <c r="M174" s="83" t="s">
        <v>619</v>
      </c>
      <c r="N174" s="83" t="s">
        <v>634</v>
      </c>
      <c r="O174" s="82"/>
      <c r="P174" s="82" t="s">
        <v>702</v>
      </c>
      <c r="Q174" s="91">
        <f t="shared" si="29"/>
        <v>13556480</v>
      </c>
      <c r="R174" s="91">
        <v>11523008</v>
      </c>
      <c r="S174" s="91">
        <v>1897907.2</v>
      </c>
      <c r="T174" s="91">
        <v>135564.79999999999</v>
      </c>
      <c r="U174" s="104">
        <v>0</v>
      </c>
      <c r="V174" s="104">
        <v>2575731.2000000002</v>
      </c>
      <c r="W174" s="104">
        <v>0</v>
      </c>
      <c r="X174" s="91">
        <f t="shared" si="30"/>
        <v>16132211.199999999</v>
      </c>
      <c r="Y174" s="91" t="s">
        <v>375</v>
      </c>
      <c r="Z174" s="91"/>
      <c r="AA174" s="111">
        <v>0</v>
      </c>
      <c r="AB174" s="111">
        <v>0</v>
      </c>
      <c r="AC174" s="1"/>
      <c r="AD174" s="1"/>
      <c r="AE174" s="1"/>
    </row>
    <row r="175" spans="2:31" s="5" customFormat="1" ht="106.5" customHeight="1" x14ac:dyDescent="0.25">
      <c r="B175" s="105">
        <f t="shared" ref="B175:B176" si="32">B174+1</f>
        <v>149</v>
      </c>
      <c r="C175" s="232"/>
      <c r="D175" s="231" t="s">
        <v>1335</v>
      </c>
      <c r="E175" s="116">
        <v>108858</v>
      </c>
      <c r="F175" s="81" t="s">
        <v>1338</v>
      </c>
      <c r="G175" s="156" t="s">
        <v>1088</v>
      </c>
      <c r="H175" s="83" t="s">
        <v>1336</v>
      </c>
      <c r="I175" s="42" t="s">
        <v>1362</v>
      </c>
      <c r="J175" s="118" t="s">
        <v>1339</v>
      </c>
      <c r="K175" s="118" t="s">
        <v>1239</v>
      </c>
      <c r="L175" s="136">
        <v>0.85</v>
      </c>
      <c r="M175" s="83" t="s">
        <v>619</v>
      </c>
      <c r="N175" s="83" t="s">
        <v>1337</v>
      </c>
      <c r="O175" s="82"/>
      <c r="P175" s="82" t="s">
        <v>819</v>
      </c>
      <c r="Q175" s="91">
        <f t="shared" si="29"/>
        <v>1640654623.98</v>
      </c>
      <c r="R175" s="91">
        <v>1394556430.3800001</v>
      </c>
      <c r="S175" s="91">
        <v>213285101.12</v>
      </c>
      <c r="T175" s="91">
        <v>32813092.48</v>
      </c>
      <c r="U175" s="104">
        <v>0</v>
      </c>
      <c r="V175" s="104">
        <v>326166273.76999998</v>
      </c>
      <c r="W175" s="104">
        <v>0</v>
      </c>
      <c r="X175" s="91">
        <f t="shared" si="30"/>
        <v>1966820897.75</v>
      </c>
      <c r="Y175" s="91" t="s">
        <v>375</v>
      </c>
      <c r="Z175" s="91"/>
      <c r="AA175" s="111">
        <v>0</v>
      </c>
      <c r="AB175" s="111">
        <v>0</v>
      </c>
      <c r="AC175" s="1"/>
      <c r="AD175" s="1"/>
      <c r="AE175" s="1"/>
    </row>
    <row r="176" spans="2:31" s="5" customFormat="1" ht="165" customHeight="1" x14ac:dyDescent="0.25">
      <c r="B176" s="105">
        <f t="shared" si="32"/>
        <v>150</v>
      </c>
      <c r="C176" s="232"/>
      <c r="D176" s="240" t="s">
        <v>1333</v>
      </c>
      <c r="E176" s="116">
        <v>125325</v>
      </c>
      <c r="F176" s="81" t="s">
        <v>1355</v>
      </c>
      <c r="G176" s="156" t="s">
        <v>1088</v>
      </c>
      <c r="H176" s="83" t="s">
        <v>1334</v>
      </c>
      <c r="I176" s="42" t="s">
        <v>1361</v>
      </c>
      <c r="J176" s="118" t="s">
        <v>1357</v>
      </c>
      <c r="K176" s="118" t="s">
        <v>1356</v>
      </c>
      <c r="L176" s="136">
        <v>0.85</v>
      </c>
      <c r="M176" s="83" t="s">
        <v>618</v>
      </c>
      <c r="N176" s="83" t="s">
        <v>648</v>
      </c>
      <c r="O176" s="82"/>
      <c r="P176" s="82" t="s">
        <v>819</v>
      </c>
      <c r="Q176" s="91">
        <f t="shared" si="29"/>
        <v>1221642153.52</v>
      </c>
      <c r="R176" s="91">
        <v>1038395830.49</v>
      </c>
      <c r="S176" s="91">
        <v>158813479.94999999</v>
      </c>
      <c r="T176" s="91">
        <v>24432843.079999998</v>
      </c>
      <c r="U176" s="104">
        <v>0</v>
      </c>
      <c r="V176" s="104">
        <v>228759219.74000001</v>
      </c>
      <c r="W176" s="104">
        <v>0</v>
      </c>
      <c r="X176" s="91">
        <f t="shared" si="30"/>
        <v>1450401373.26</v>
      </c>
      <c r="Y176" s="91" t="s">
        <v>375</v>
      </c>
      <c r="Z176" s="91"/>
      <c r="AA176" s="111">
        <v>0</v>
      </c>
      <c r="AB176" s="111">
        <v>0</v>
      </c>
      <c r="AC176" s="1"/>
      <c r="AD176" s="1"/>
      <c r="AE176" s="1"/>
    </row>
    <row r="177" spans="2:31" ht="25.5" customHeight="1" x14ac:dyDescent="0.25">
      <c r="B177" s="112"/>
      <c r="C177" s="113" t="s">
        <v>14</v>
      </c>
      <c r="D177" s="113"/>
      <c r="E177" s="113"/>
      <c r="F177" s="113"/>
      <c r="G177" s="113"/>
      <c r="H177" s="113"/>
      <c r="I177" s="38"/>
      <c r="J177" s="113"/>
      <c r="K177" s="113"/>
      <c r="L177" s="113"/>
      <c r="M177" s="113"/>
      <c r="N177" s="113"/>
      <c r="O177" s="113"/>
      <c r="P177" s="113"/>
      <c r="Q177" s="88">
        <f>SUM(Q102:Q176)</f>
        <v>12022666803.772398</v>
      </c>
      <c r="R177" s="88">
        <f>SUM(R102:R176)</f>
        <v>10219266785.1635</v>
      </c>
      <c r="S177" s="88">
        <f t="shared" ref="S177:X177" si="33">SUM(S102:S176)</f>
        <v>1566872643.2268002</v>
      </c>
      <c r="T177" s="88">
        <f t="shared" si="33"/>
        <v>236527375.38209999</v>
      </c>
      <c r="U177" s="88">
        <f t="shared" si="33"/>
        <v>0</v>
      </c>
      <c r="V177" s="88">
        <f t="shared" si="33"/>
        <v>2517331122.4300003</v>
      </c>
      <c r="W177" s="88">
        <f t="shared" si="33"/>
        <v>775807906.24000013</v>
      </c>
      <c r="X177" s="88">
        <f t="shared" si="33"/>
        <v>15315805832.4424</v>
      </c>
      <c r="Y177" s="88"/>
      <c r="Z177" s="88"/>
      <c r="AA177" s="88">
        <f>SUM(AA102:AA176)</f>
        <v>1117913360.9999998</v>
      </c>
      <c r="AB177" s="88">
        <f>SUM(AB102:AB176)</f>
        <v>145552353.96000004</v>
      </c>
      <c r="AC177" s="1"/>
      <c r="AD177" s="1"/>
      <c r="AE177" s="1"/>
    </row>
    <row r="178" spans="2:31" s="5" customFormat="1" ht="26.25" customHeight="1" x14ac:dyDescent="0.25">
      <c r="B178" s="95"/>
      <c r="C178" s="96" t="s">
        <v>55</v>
      </c>
      <c r="D178" s="96"/>
      <c r="E178" s="96"/>
      <c r="F178" s="96"/>
      <c r="G178" s="96"/>
      <c r="H178" s="96"/>
      <c r="I178" s="39"/>
      <c r="J178" s="96"/>
      <c r="K178" s="96"/>
      <c r="L178" s="96"/>
      <c r="M178" s="96"/>
      <c r="N178" s="96"/>
      <c r="O178" s="96"/>
      <c r="P178" s="96"/>
      <c r="Q178" s="97">
        <f t="shared" si="27"/>
        <v>12991141934.662399</v>
      </c>
      <c r="R178" s="97">
        <f>+R101+R177</f>
        <v>11042470645.723499</v>
      </c>
      <c r="S178" s="97">
        <f>+S101+S177</f>
        <v>1693513414.9468002</v>
      </c>
      <c r="T178" s="97">
        <f>+T101+T177</f>
        <v>255157873.9921</v>
      </c>
      <c r="U178" s="97"/>
      <c r="V178" s="97">
        <f>+V101+V177</f>
        <v>2808316478.2800002</v>
      </c>
      <c r="W178" s="97">
        <f>+W101+W177</f>
        <v>858547189.07000017</v>
      </c>
      <c r="X178" s="97">
        <f>+X101+X177</f>
        <v>16658005602.0124</v>
      </c>
      <c r="Y178" s="97"/>
      <c r="Z178" s="97"/>
      <c r="AA178" s="98">
        <f>+AA177+AA101</f>
        <v>1593106690.2799997</v>
      </c>
      <c r="AB178" s="171">
        <f>+AB177+AB101</f>
        <v>218228980.79000002</v>
      </c>
      <c r="AC178" s="1"/>
      <c r="AD178" s="1"/>
      <c r="AE178" s="1"/>
    </row>
    <row r="179" spans="2:31" s="5" customFormat="1" ht="26.25" customHeight="1" x14ac:dyDescent="0.25">
      <c r="B179" s="119"/>
      <c r="C179" s="78" t="s">
        <v>72</v>
      </c>
      <c r="D179" s="78"/>
      <c r="E179" s="78"/>
      <c r="F179" s="99"/>
      <c r="G179" s="99"/>
      <c r="H179" s="99"/>
      <c r="I179" s="40"/>
      <c r="J179" s="99"/>
      <c r="K179" s="99"/>
      <c r="L179" s="99"/>
      <c r="M179" s="99"/>
      <c r="N179" s="99"/>
      <c r="O179" s="99"/>
      <c r="P179" s="99"/>
      <c r="Q179" s="100"/>
      <c r="R179" s="100"/>
      <c r="S179" s="100"/>
      <c r="T179" s="100"/>
      <c r="U179" s="100"/>
      <c r="V179" s="100"/>
      <c r="W179" s="100"/>
      <c r="X179" s="100"/>
      <c r="Y179" s="100"/>
      <c r="Z179" s="100"/>
      <c r="AA179" s="109"/>
      <c r="AB179" s="175"/>
      <c r="AC179" s="1"/>
      <c r="AD179" s="1"/>
      <c r="AE179" s="1"/>
    </row>
    <row r="180" spans="2:31" s="5" customFormat="1" ht="82.5" customHeight="1" x14ac:dyDescent="0.25">
      <c r="B180" s="94">
        <f>+B176+1</f>
        <v>151</v>
      </c>
      <c r="C180" s="275" t="s">
        <v>707</v>
      </c>
      <c r="D180" s="154" t="s">
        <v>75</v>
      </c>
      <c r="E180" s="154">
        <v>101985</v>
      </c>
      <c r="F180" s="81" t="s">
        <v>289</v>
      </c>
      <c r="G180" s="274" t="s">
        <v>1161</v>
      </c>
      <c r="H180" s="82" t="s">
        <v>107</v>
      </c>
      <c r="I180" s="37" t="s">
        <v>532</v>
      </c>
      <c r="J180" s="114">
        <v>42858</v>
      </c>
      <c r="K180" s="114">
        <v>43769</v>
      </c>
      <c r="L180" s="136">
        <v>0.85</v>
      </c>
      <c r="M180" s="83" t="str">
        <f>VLOOKUP($E180,Sheet1!$A:$C,2,FALSE)</f>
        <v>Regiunea 7 Centru</v>
      </c>
      <c r="N180" s="83" t="str">
        <f>VLOOKUP($E180,Sheet1!$A:$C,3,FALSE)</f>
        <v>Alba</v>
      </c>
      <c r="O180" s="82" t="s">
        <v>373</v>
      </c>
      <c r="P180" s="103" t="s">
        <v>703</v>
      </c>
      <c r="Q180" s="103">
        <f t="shared" si="27"/>
        <v>4052494.76</v>
      </c>
      <c r="R180" s="91">
        <v>3444620.55</v>
      </c>
      <c r="S180" s="91">
        <v>607874.21</v>
      </c>
      <c r="T180" s="91">
        <v>0</v>
      </c>
      <c r="U180" s="91"/>
      <c r="V180" s="91">
        <v>0</v>
      </c>
      <c r="W180" s="91">
        <v>0</v>
      </c>
      <c r="X180" s="91">
        <f t="shared" ref="X180:X216" si="34">R180+S180+T180+V180+W180</f>
        <v>4052494.76</v>
      </c>
      <c r="Y180" s="91" t="s">
        <v>375</v>
      </c>
      <c r="Z180" s="91"/>
      <c r="AA180" s="145">
        <v>2605061.96</v>
      </c>
      <c r="AB180" s="169">
        <v>400852.04000000004</v>
      </c>
      <c r="AC180" s="1"/>
      <c r="AD180" s="1"/>
      <c r="AE180" s="1"/>
    </row>
    <row r="181" spans="2:31" s="5" customFormat="1" ht="128.25" customHeight="1" x14ac:dyDescent="0.25">
      <c r="B181" s="94">
        <f t="shared" ref="B181:B235" si="35">B180+1</f>
        <v>152</v>
      </c>
      <c r="C181" s="276"/>
      <c r="D181" s="154" t="s">
        <v>76</v>
      </c>
      <c r="E181" s="154">
        <v>102123</v>
      </c>
      <c r="F181" s="81" t="s">
        <v>290</v>
      </c>
      <c r="G181" s="274"/>
      <c r="H181" s="82" t="s">
        <v>106</v>
      </c>
      <c r="I181" s="37" t="s">
        <v>442</v>
      </c>
      <c r="J181" s="114">
        <v>42858</v>
      </c>
      <c r="K181" s="114">
        <v>43646</v>
      </c>
      <c r="L181" s="136">
        <v>0.85</v>
      </c>
      <c r="M181" s="83" t="str">
        <f>VLOOKUP($E181,Sheet1!$A:$C,2,FALSE)</f>
        <v>Regiunea 8 Bucureşti-Ilfov</v>
      </c>
      <c r="N181" s="83" t="str">
        <f>VLOOKUP($E181,Sheet1!$A:$C,3,FALSE)</f>
        <v>Calarasi</v>
      </c>
      <c r="O181" s="82" t="s">
        <v>373</v>
      </c>
      <c r="P181" s="103" t="s">
        <v>703</v>
      </c>
      <c r="Q181" s="103">
        <f t="shared" si="27"/>
        <v>6067614.7300000004</v>
      </c>
      <c r="R181" s="91">
        <v>5157472.5205000006</v>
      </c>
      <c r="S181" s="91">
        <v>910142.2095</v>
      </c>
      <c r="T181" s="91">
        <v>0</v>
      </c>
      <c r="U181" s="91"/>
      <c r="V181" s="91">
        <v>0</v>
      </c>
      <c r="W181" s="91">
        <v>0</v>
      </c>
      <c r="X181" s="91">
        <f t="shared" si="34"/>
        <v>6067614.7300000004</v>
      </c>
      <c r="Y181" s="91" t="s">
        <v>375</v>
      </c>
      <c r="Z181" s="91"/>
      <c r="AA181" s="145">
        <v>2293140.27</v>
      </c>
      <c r="AB181" s="145">
        <v>391419.52999999991</v>
      </c>
      <c r="AC181" s="1"/>
      <c r="AD181" s="1"/>
      <c r="AE181" s="1"/>
    </row>
    <row r="182" spans="2:31" s="5" customFormat="1" ht="110.25" customHeight="1" x14ac:dyDescent="0.25">
      <c r="B182" s="94">
        <f t="shared" si="35"/>
        <v>153</v>
      </c>
      <c r="C182" s="276"/>
      <c r="D182" s="154" t="s">
        <v>1162</v>
      </c>
      <c r="E182" s="154">
        <v>102491</v>
      </c>
      <c r="F182" s="81" t="s">
        <v>291</v>
      </c>
      <c r="G182" s="274"/>
      <c r="H182" s="82" t="s">
        <v>109</v>
      </c>
      <c r="I182" s="37" t="s">
        <v>498</v>
      </c>
      <c r="J182" s="114">
        <v>42860</v>
      </c>
      <c r="K182" s="82" t="s">
        <v>499</v>
      </c>
      <c r="L182" s="136">
        <v>0.85</v>
      </c>
      <c r="M182" s="83" t="str">
        <f>VLOOKUP($E182,Sheet1!$A:$C,2,FALSE)</f>
        <v>Regiunea 3 Sud Muntenia,Regiunea 4 Sud-Vest</v>
      </c>
      <c r="N182" s="83" t="str">
        <f>VLOOKUP($E182,Sheet1!$A:$C,3,FALSE)</f>
        <v>Olt,Teleorman</v>
      </c>
      <c r="O182" s="82" t="s">
        <v>373</v>
      </c>
      <c r="P182" s="103" t="s">
        <v>703</v>
      </c>
      <c r="Q182" s="103">
        <f t="shared" si="27"/>
        <v>4789488</v>
      </c>
      <c r="R182" s="91">
        <v>4071064.8</v>
      </c>
      <c r="S182" s="91">
        <v>718423.2</v>
      </c>
      <c r="T182" s="91">
        <v>0</v>
      </c>
      <c r="U182" s="91"/>
      <c r="V182" s="91">
        <v>0</v>
      </c>
      <c r="W182" s="91">
        <v>0</v>
      </c>
      <c r="X182" s="91">
        <f t="shared" si="34"/>
        <v>4789488</v>
      </c>
      <c r="Y182" s="91" t="s">
        <v>375</v>
      </c>
      <c r="Z182" s="91"/>
      <c r="AA182" s="145">
        <v>1998487.3900000001</v>
      </c>
      <c r="AB182" s="169">
        <v>343642.49</v>
      </c>
      <c r="AC182" s="1"/>
      <c r="AD182" s="1"/>
      <c r="AE182" s="1"/>
    </row>
    <row r="183" spans="2:31" s="5" customFormat="1" ht="99.75" customHeight="1" x14ac:dyDescent="0.25">
      <c r="B183" s="94">
        <f t="shared" si="35"/>
        <v>154</v>
      </c>
      <c r="C183" s="276"/>
      <c r="D183" s="154" t="s">
        <v>77</v>
      </c>
      <c r="E183" s="154">
        <v>101992</v>
      </c>
      <c r="F183" s="81" t="s">
        <v>292</v>
      </c>
      <c r="G183" s="274"/>
      <c r="H183" s="82" t="s">
        <v>110</v>
      </c>
      <c r="I183" s="37" t="s">
        <v>436</v>
      </c>
      <c r="J183" s="114">
        <v>42863</v>
      </c>
      <c r="K183" s="114">
        <v>43951</v>
      </c>
      <c r="L183" s="136">
        <v>0.85</v>
      </c>
      <c r="M183" s="83" t="str">
        <f>VLOOKUP($E183,Sheet1!$A:$C,2,FALSE)</f>
        <v>Regiunea 4 Sud-Vest</v>
      </c>
      <c r="N183" s="83" t="str">
        <f>VLOOKUP($E183,Sheet1!$A:$C,3,FALSE)</f>
        <v>Arad,Timis</v>
      </c>
      <c r="O183" s="82" t="s">
        <v>373</v>
      </c>
      <c r="P183" s="103" t="s">
        <v>703</v>
      </c>
      <c r="Q183" s="103">
        <f t="shared" si="27"/>
        <v>2301650</v>
      </c>
      <c r="R183" s="91">
        <v>1956402.5</v>
      </c>
      <c r="S183" s="91">
        <v>345247.5</v>
      </c>
      <c r="T183" s="91">
        <v>0</v>
      </c>
      <c r="U183" s="91"/>
      <c r="V183" s="91">
        <v>0</v>
      </c>
      <c r="W183" s="91">
        <v>0</v>
      </c>
      <c r="X183" s="91">
        <f t="shared" si="34"/>
        <v>2301650</v>
      </c>
      <c r="Y183" s="91" t="s">
        <v>375</v>
      </c>
      <c r="Z183" s="91"/>
      <c r="AA183" s="145">
        <v>1434226.3800000001</v>
      </c>
      <c r="AB183" s="169">
        <v>213785.38</v>
      </c>
      <c r="AC183" s="1"/>
      <c r="AD183" s="1"/>
      <c r="AE183" s="1"/>
    </row>
    <row r="184" spans="2:31" s="5" customFormat="1" ht="97.5" customHeight="1" x14ac:dyDescent="0.25">
      <c r="B184" s="94">
        <f t="shared" si="35"/>
        <v>155</v>
      </c>
      <c r="C184" s="276"/>
      <c r="D184" s="154" t="s">
        <v>78</v>
      </c>
      <c r="E184" s="154">
        <v>101996</v>
      </c>
      <c r="F184" s="81" t="s">
        <v>293</v>
      </c>
      <c r="G184" s="274"/>
      <c r="H184" s="82" t="s">
        <v>110</v>
      </c>
      <c r="I184" s="37" t="s">
        <v>533</v>
      </c>
      <c r="J184" s="82" t="s">
        <v>534</v>
      </c>
      <c r="K184" s="82" t="s">
        <v>535</v>
      </c>
      <c r="L184" s="136">
        <v>0.85</v>
      </c>
      <c r="M184" s="83" t="str">
        <f>VLOOKUP($E184,Sheet1!$A:$C,2,FALSE)</f>
        <v>Regiunea 5 Vest</v>
      </c>
      <c r="N184" s="83" t="str">
        <f>VLOOKUP($E184,Sheet1!$A:$C,3,FALSE)</f>
        <v>Timis</v>
      </c>
      <c r="O184" s="82" t="s">
        <v>373</v>
      </c>
      <c r="P184" s="103" t="s">
        <v>703</v>
      </c>
      <c r="Q184" s="103">
        <f t="shared" si="27"/>
        <v>1941115</v>
      </c>
      <c r="R184" s="91">
        <v>1649947.75</v>
      </c>
      <c r="S184" s="91">
        <v>291167.25</v>
      </c>
      <c r="T184" s="91">
        <v>0</v>
      </c>
      <c r="U184" s="91"/>
      <c r="V184" s="91">
        <v>0</v>
      </c>
      <c r="W184" s="91">
        <v>0</v>
      </c>
      <c r="X184" s="91">
        <f t="shared" si="34"/>
        <v>1941115</v>
      </c>
      <c r="Y184" s="91" t="s">
        <v>375</v>
      </c>
      <c r="Z184" s="91"/>
      <c r="AA184" s="145">
        <v>1208981.25</v>
      </c>
      <c r="AB184" s="169">
        <v>179094.66</v>
      </c>
      <c r="AC184" s="1"/>
      <c r="AD184" s="1"/>
      <c r="AE184" s="1"/>
    </row>
    <row r="185" spans="2:31" s="5" customFormat="1" ht="73.5" customHeight="1" x14ac:dyDescent="0.25">
      <c r="B185" s="94">
        <f t="shared" si="35"/>
        <v>156</v>
      </c>
      <c r="C185" s="276"/>
      <c r="D185" s="154" t="s">
        <v>79</v>
      </c>
      <c r="E185" s="154">
        <v>102011</v>
      </c>
      <c r="F185" s="81" t="s">
        <v>294</v>
      </c>
      <c r="G185" s="274"/>
      <c r="H185" s="82" t="s">
        <v>112</v>
      </c>
      <c r="I185" s="37" t="s">
        <v>592</v>
      </c>
      <c r="J185" s="114">
        <v>42866</v>
      </c>
      <c r="K185" s="114">
        <v>43722</v>
      </c>
      <c r="L185" s="136">
        <v>0.85</v>
      </c>
      <c r="M185" s="83" t="str">
        <f>VLOOKUP($E185,Sheet1!$A:$C,2,FALSE)</f>
        <v>Regiunea 4 Sud-Vest</v>
      </c>
      <c r="N185" s="83" t="str">
        <f>VLOOKUP($E185,Sheet1!$A:$C,3,FALSE)</f>
        <v>Mehedinti</v>
      </c>
      <c r="O185" s="82" t="s">
        <v>372</v>
      </c>
      <c r="P185" s="103" t="s">
        <v>703</v>
      </c>
      <c r="Q185" s="103">
        <f t="shared" si="27"/>
        <v>937189.85</v>
      </c>
      <c r="R185" s="91">
        <v>796611.37</v>
      </c>
      <c r="S185" s="91">
        <v>0</v>
      </c>
      <c r="T185" s="91">
        <v>140578.48000000001</v>
      </c>
      <c r="U185" s="91"/>
      <c r="V185" s="91">
        <v>0</v>
      </c>
      <c r="W185" s="91">
        <v>0</v>
      </c>
      <c r="X185" s="91">
        <f t="shared" si="34"/>
        <v>937189.85</v>
      </c>
      <c r="Y185" s="91" t="s">
        <v>375</v>
      </c>
      <c r="Z185" s="91"/>
      <c r="AA185" s="145">
        <v>245057.19</v>
      </c>
      <c r="AB185" s="169">
        <v>43245.380000000005</v>
      </c>
      <c r="AC185" s="1"/>
      <c r="AD185" s="1"/>
      <c r="AE185" s="1"/>
    </row>
    <row r="186" spans="2:31" s="5" customFormat="1" ht="48.75" customHeight="1" x14ac:dyDescent="0.25">
      <c r="B186" s="94">
        <f t="shared" si="35"/>
        <v>157</v>
      </c>
      <c r="C186" s="276"/>
      <c r="D186" s="154" t="s">
        <v>1163</v>
      </c>
      <c r="E186" s="154">
        <v>101984</v>
      </c>
      <c r="F186" s="81" t="s">
        <v>295</v>
      </c>
      <c r="G186" s="274"/>
      <c r="H186" s="82" t="s">
        <v>119</v>
      </c>
      <c r="I186" s="37" t="s">
        <v>433</v>
      </c>
      <c r="J186" s="114">
        <v>42874</v>
      </c>
      <c r="K186" s="114">
        <v>43646</v>
      </c>
      <c r="L186" s="136">
        <v>0.85</v>
      </c>
      <c r="M186" s="83" t="str">
        <f>VLOOKUP($E186,Sheet1!$A:$C,2,FALSE)</f>
        <v>Regiunea 7 Centru</v>
      </c>
      <c r="N186" s="83" t="str">
        <f>VLOOKUP($E186,Sheet1!$A:$C,3,FALSE)</f>
        <v>Harghita,Mures</v>
      </c>
      <c r="O186" s="82" t="s">
        <v>373</v>
      </c>
      <c r="P186" s="103" t="s">
        <v>703</v>
      </c>
      <c r="Q186" s="103">
        <f t="shared" si="27"/>
        <v>2669735.5999999996</v>
      </c>
      <c r="R186" s="91">
        <v>2269275.2599999998</v>
      </c>
      <c r="S186" s="91">
        <v>400460.34</v>
      </c>
      <c r="T186" s="91">
        <v>0</v>
      </c>
      <c r="U186" s="91"/>
      <c r="V186" s="91">
        <v>0</v>
      </c>
      <c r="W186" s="91">
        <v>15800</v>
      </c>
      <c r="X186" s="91">
        <f t="shared" si="34"/>
        <v>2685535.5999999996</v>
      </c>
      <c r="Y186" s="91" t="s">
        <v>375</v>
      </c>
      <c r="Z186" s="91"/>
      <c r="AA186" s="145">
        <v>1859323.73</v>
      </c>
      <c r="AB186" s="169">
        <v>328115.93</v>
      </c>
      <c r="AC186" s="1"/>
      <c r="AD186" s="1"/>
      <c r="AE186" s="1"/>
    </row>
    <row r="187" spans="2:31" s="5" customFormat="1" ht="75.75" customHeight="1" x14ac:dyDescent="0.25">
      <c r="B187" s="94">
        <f t="shared" si="35"/>
        <v>158</v>
      </c>
      <c r="C187" s="276"/>
      <c r="D187" s="154" t="s">
        <v>113</v>
      </c>
      <c r="E187" s="154">
        <v>102023</v>
      </c>
      <c r="F187" s="81" t="s">
        <v>296</v>
      </c>
      <c r="G187" s="274"/>
      <c r="H187" s="82" t="s">
        <v>122</v>
      </c>
      <c r="I187" s="37" t="s">
        <v>536</v>
      </c>
      <c r="J187" s="82" t="s">
        <v>537</v>
      </c>
      <c r="K187" s="82" t="s">
        <v>396</v>
      </c>
      <c r="L187" s="136">
        <v>0.85</v>
      </c>
      <c r="M187" s="83" t="str">
        <f>VLOOKUP($E187,Sheet1!$A:$C,2,FALSE)</f>
        <v>Regiunea 3 Sud Muntenia</v>
      </c>
      <c r="N187" s="83" t="str">
        <f>VLOOKUP($E187,Sheet1!$A:$C,3,FALSE)</f>
        <v>Calarasi,Giurgiu,Teleorman</v>
      </c>
      <c r="O187" s="82" t="s">
        <v>374</v>
      </c>
      <c r="P187" s="103" t="s">
        <v>703</v>
      </c>
      <c r="Q187" s="103">
        <f t="shared" si="27"/>
        <v>2070420.8199999998</v>
      </c>
      <c r="R187" s="91">
        <v>1759857.7</v>
      </c>
      <c r="S187" s="91">
        <v>310563.12</v>
      </c>
      <c r="T187" s="91">
        <v>0</v>
      </c>
      <c r="U187" s="91"/>
      <c r="V187" s="91">
        <v>0</v>
      </c>
      <c r="W187" s="91">
        <v>0</v>
      </c>
      <c r="X187" s="91">
        <f t="shared" si="34"/>
        <v>2070420.8199999998</v>
      </c>
      <c r="Y187" s="91" t="s">
        <v>375</v>
      </c>
      <c r="Z187" s="91"/>
      <c r="AA187" s="145">
        <v>879106.15</v>
      </c>
      <c r="AB187" s="169">
        <v>132498.47</v>
      </c>
      <c r="AC187" s="1"/>
      <c r="AD187" s="1"/>
      <c r="AE187" s="1"/>
    </row>
    <row r="188" spans="2:31" s="5" customFormat="1" ht="69" customHeight="1" x14ac:dyDescent="0.25">
      <c r="B188" s="94">
        <f t="shared" si="35"/>
        <v>159</v>
      </c>
      <c r="C188" s="276"/>
      <c r="D188" s="154" t="s">
        <v>114</v>
      </c>
      <c r="E188" s="154">
        <v>102329</v>
      </c>
      <c r="F188" s="81" t="s">
        <v>297</v>
      </c>
      <c r="G188" s="274"/>
      <c r="H188" s="82" t="s">
        <v>123</v>
      </c>
      <c r="I188" s="37" t="s">
        <v>561</v>
      </c>
      <c r="J188" s="114">
        <v>42491</v>
      </c>
      <c r="K188" s="114">
        <v>43861</v>
      </c>
      <c r="L188" s="136">
        <v>0.85</v>
      </c>
      <c r="M188" s="83" t="str">
        <f>VLOOKUP($E188,Sheet1!$A:$C,2,FALSE)</f>
        <v>Regiunea 2 Sud-Est</v>
      </c>
      <c r="N188" s="83" t="str">
        <f>VLOOKUP($E188,Sheet1!$A:$C,3,FALSE)</f>
        <v>Vrancea</v>
      </c>
      <c r="O188" s="82" t="s">
        <v>372</v>
      </c>
      <c r="P188" s="103" t="s">
        <v>703</v>
      </c>
      <c r="Q188" s="103">
        <f t="shared" si="27"/>
        <v>3683099.3800000004</v>
      </c>
      <c r="R188" s="91">
        <v>3130634.47</v>
      </c>
      <c r="S188" s="91">
        <v>552464.91</v>
      </c>
      <c r="T188" s="91">
        <v>0</v>
      </c>
      <c r="U188" s="91"/>
      <c r="V188" s="91">
        <v>597528.9</v>
      </c>
      <c r="W188" s="91">
        <v>0</v>
      </c>
      <c r="X188" s="91">
        <f t="shared" si="34"/>
        <v>4280628.28</v>
      </c>
      <c r="Y188" s="91" t="s">
        <v>555</v>
      </c>
      <c r="Z188" s="91"/>
      <c r="AA188" s="145">
        <v>1981737.21</v>
      </c>
      <c r="AB188" s="169">
        <v>305600.68</v>
      </c>
      <c r="AC188" s="1"/>
      <c r="AD188" s="1"/>
      <c r="AE188" s="1"/>
    </row>
    <row r="189" spans="2:31" s="5" customFormat="1" ht="66.75" customHeight="1" x14ac:dyDescent="0.25">
      <c r="B189" s="94">
        <f t="shared" si="35"/>
        <v>160</v>
      </c>
      <c r="C189" s="276"/>
      <c r="D189" s="154" t="s">
        <v>115</v>
      </c>
      <c r="E189" s="154">
        <v>101991</v>
      </c>
      <c r="F189" s="81" t="s">
        <v>298</v>
      </c>
      <c r="G189" s="274"/>
      <c r="H189" s="82" t="s">
        <v>581</v>
      </c>
      <c r="I189" s="37" t="s">
        <v>551</v>
      </c>
      <c r="J189" s="114">
        <v>42881</v>
      </c>
      <c r="K189" s="114">
        <v>43982</v>
      </c>
      <c r="L189" s="136">
        <v>0.85</v>
      </c>
      <c r="M189" s="83" t="str">
        <f>VLOOKUP($E189,Sheet1!$A:$C,2,FALSE)</f>
        <v>Regiunea 8 Bucureşti-Ilfov</v>
      </c>
      <c r="N189" s="83" t="str">
        <f>VLOOKUP($E189,Sheet1!$A:$C,3,FALSE)</f>
        <v>Iasi</v>
      </c>
      <c r="O189" s="82" t="s">
        <v>374</v>
      </c>
      <c r="P189" s="103" t="s">
        <v>703</v>
      </c>
      <c r="Q189" s="103">
        <f t="shared" si="27"/>
        <v>10631131</v>
      </c>
      <c r="R189" s="91">
        <v>9036461.3499999996</v>
      </c>
      <c r="S189" s="91">
        <v>1594669.65</v>
      </c>
      <c r="T189" s="91">
        <v>0</v>
      </c>
      <c r="U189" s="91"/>
      <c r="V189" s="91">
        <v>0</v>
      </c>
      <c r="W189" s="91">
        <v>0</v>
      </c>
      <c r="X189" s="91">
        <f t="shared" si="34"/>
        <v>10631131</v>
      </c>
      <c r="Y189" s="91" t="s">
        <v>375</v>
      </c>
      <c r="Z189" s="91"/>
      <c r="AA189" s="145">
        <v>3912818.6499999994</v>
      </c>
      <c r="AB189" s="169">
        <v>602773.84000000008</v>
      </c>
      <c r="AC189" s="1"/>
      <c r="AD189" s="1"/>
      <c r="AE189" s="1"/>
    </row>
    <row r="190" spans="2:31" s="5" customFormat="1" ht="94.5" customHeight="1" x14ac:dyDescent="0.25">
      <c r="B190" s="94">
        <f t="shared" si="35"/>
        <v>161</v>
      </c>
      <c r="C190" s="276"/>
      <c r="D190" s="154" t="s">
        <v>116</v>
      </c>
      <c r="E190" s="154">
        <v>102258</v>
      </c>
      <c r="F190" s="81" t="s">
        <v>299</v>
      </c>
      <c r="G190" s="274"/>
      <c r="H190" s="82" t="s">
        <v>128</v>
      </c>
      <c r="I190" s="37" t="s">
        <v>435</v>
      </c>
      <c r="J190" s="114">
        <v>42884</v>
      </c>
      <c r="K190" s="114">
        <v>43982</v>
      </c>
      <c r="L190" s="136">
        <v>0.85</v>
      </c>
      <c r="M190" s="83" t="str">
        <f>VLOOKUP($E190,Sheet1!$A:$C,2,FALSE)</f>
        <v>Regiunea 2 Sud-Est</v>
      </c>
      <c r="N190" s="83" t="str">
        <f>VLOOKUP($E190,Sheet1!$A:$C,3,FALSE)</f>
        <v>Braila,Buzau</v>
      </c>
      <c r="O190" s="82" t="s">
        <v>373</v>
      </c>
      <c r="P190" s="103" t="s">
        <v>703</v>
      </c>
      <c r="Q190" s="103">
        <f t="shared" si="27"/>
        <v>7770072.2199999997</v>
      </c>
      <c r="R190" s="91">
        <v>6604561.3899999997</v>
      </c>
      <c r="S190" s="91">
        <v>1165510.83</v>
      </c>
      <c r="T190" s="91">
        <v>0</v>
      </c>
      <c r="U190" s="91"/>
      <c r="V190" s="91">
        <v>0</v>
      </c>
      <c r="W190" s="91">
        <v>0</v>
      </c>
      <c r="X190" s="91">
        <f t="shared" si="34"/>
        <v>7770072.2199999997</v>
      </c>
      <c r="Y190" s="91" t="s">
        <v>375</v>
      </c>
      <c r="Z190" s="91"/>
      <c r="AA190" s="84">
        <v>3200334.93</v>
      </c>
      <c r="AB190" s="167">
        <v>429104.39</v>
      </c>
      <c r="AC190" s="1"/>
      <c r="AD190" s="1"/>
      <c r="AE190" s="1"/>
    </row>
    <row r="191" spans="2:31" s="5" customFormat="1" ht="69.75" customHeight="1" x14ac:dyDescent="0.25">
      <c r="B191" s="94">
        <f t="shared" si="35"/>
        <v>162</v>
      </c>
      <c r="C191" s="276"/>
      <c r="D191" s="154" t="s">
        <v>117</v>
      </c>
      <c r="E191" s="154">
        <v>101989</v>
      </c>
      <c r="F191" s="81" t="s">
        <v>300</v>
      </c>
      <c r="G191" s="274"/>
      <c r="H191" s="82" t="s">
        <v>127</v>
      </c>
      <c r="I191" s="37" t="s">
        <v>552</v>
      </c>
      <c r="J191" s="114">
        <v>42884</v>
      </c>
      <c r="K191" s="114">
        <v>43465</v>
      </c>
      <c r="L191" s="136">
        <v>0.85</v>
      </c>
      <c r="M191" s="83" t="str">
        <f>VLOOKUP($E191,Sheet1!$A:$C,2,FALSE)</f>
        <v>Regiunea 3 Sud Muntenia</v>
      </c>
      <c r="N191" s="83" t="str">
        <f>VLOOKUP($E191,Sheet1!$A:$C,3,FALSE)</f>
        <v>Dambovita</v>
      </c>
      <c r="O191" s="82" t="s">
        <v>374</v>
      </c>
      <c r="P191" s="103" t="s">
        <v>703</v>
      </c>
      <c r="Q191" s="103">
        <f t="shared" si="27"/>
        <v>1139761</v>
      </c>
      <c r="R191" s="91">
        <v>968796.85</v>
      </c>
      <c r="S191" s="91">
        <v>170964.15</v>
      </c>
      <c r="T191" s="91">
        <v>0</v>
      </c>
      <c r="U191" s="91"/>
      <c r="V191" s="91">
        <v>0</v>
      </c>
      <c r="W191" s="91">
        <v>0</v>
      </c>
      <c r="X191" s="91">
        <f t="shared" si="34"/>
        <v>1139761</v>
      </c>
      <c r="Y191" s="91" t="s">
        <v>375</v>
      </c>
      <c r="Z191" s="91"/>
      <c r="AA191" s="84">
        <v>773333.73</v>
      </c>
      <c r="AB191" s="167">
        <v>134246.77000000002</v>
      </c>
      <c r="AC191" s="1"/>
      <c r="AD191" s="1"/>
      <c r="AE191" s="1"/>
    </row>
    <row r="192" spans="2:31" s="5" customFormat="1" ht="126" customHeight="1" x14ac:dyDescent="0.25">
      <c r="B192" s="94">
        <f t="shared" si="35"/>
        <v>163</v>
      </c>
      <c r="C192" s="276"/>
      <c r="D192" s="154" t="s">
        <v>131</v>
      </c>
      <c r="E192" s="154">
        <v>102540</v>
      </c>
      <c r="F192" s="81" t="s">
        <v>301</v>
      </c>
      <c r="G192" s="274"/>
      <c r="H192" s="82" t="s">
        <v>132</v>
      </c>
      <c r="I192" s="37" t="s">
        <v>562</v>
      </c>
      <c r="J192" s="114">
        <v>42887</v>
      </c>
      <c r="K192" s="114">
        <v>43982</v>
      </c>
      <c r="L192" s="136">
        <v>0.85</v>
      </c>
      <c r="M192" s="83" t="str">
        <f>VLOOKUP($E192,Sheet1!$A:$C,2,FALSE)</f>
        <v>Regiunea 1 Nord-Est,Regiunea 2 Sud-Est,Regiunea 3 Sud Muntenia</v>
      </c>
      <c r="N192" s="83" t="str">
        <f>VLOOKUP($E192,Sheet1!$A:$C,3,FALSE)</f>
        <v>Braila,Calarasi,Constanta,Ialomita,Suceava</v>
      </c>
      <c r="O192" s="82" t="s">
        <v>374</v>
      </c>
      <c r="P192" s="103" t="s">
        <v>703</v>
      </c>
      <c r="Q192" s="103">
        <f t="shared" si="27"/>
        <v>15363463.600000001</v>
      </c>
      <c r="R192" s="91">
        <v>13058944.060000001</v>
      </c>
      <c r="S192" s="91">
        <v>2304519.54</v>
      </c>
      <c r="T192" s="91">
        <v>0</v>
      </c>
      <c r="U192" s="91"/>
      <c r="V192" s="91">
        <v>0</v>
      </c>
      <c r="W192" s="91">
        <v>0</v>
      </c>
      <c r="X192" s="91">
        <f t="shared" si="34"/>
        <v>15363463.600000001</v>
      </c>
      <c r="Y192" s="91" t="s">
        <v>555</v>
      </c>
      <c r="Z192" s="91"/>
      <c r="AA192" s="84">
        <v>5008649.5599999996</v>
      </c>
      <c r="AB192" s="167">
        <v>617038.1</v>
      </c>
      <c r="AC192" s="1"/>
      <c r="AD192" s="1"/>
      <c r="AE192" s="1"/>
    </row>
    <row r="193" spans="2:31" s="5" customFormat="1" ht="63" customHeight="1" x14ac:dyDescent="0.25">
      <c r="B193" s="94">
        <f t="shared" si="35"/>
        <v>164</v>
      </c>
      <c r="C193" s="276"/>
      <c r="D193" s="154" t="s">
        <v>134</v>
      </c>
      <c r="E193" s="154">
        <v>102760</v>
      </c>
      <c r="F193" s="81" t="s">
        <v>302</v>
      </c>
      <c r="G193" s="274"/>
      <c r="H193" s="82" t="s">
        <v>135</v>
      </c>
      <c r="I193" s="37" t="s">
        <v>572</v>
      </c>
      <c r="J193" s="82" t="s">
        <v>379</v>
      </c>
      <c r="K193" s="82" t="s">
        <v>380</v>
      </c>
      <c r="L193" s="136">
        <v>0.85</v>
      </c>
      <c r="M193" s="83" t="str">
        <f>VLOOKUP($E193,Sheet1!$A:$C,2,FALSE)</f>
        <v>Regiunea 2 Sud-Est</v>
      </c>
      <c r="N193" s="83" t="str">
        <f>VLOOKUP($E193,Sheet1!$A:$C,3,FALSE)</f>
        <v>Vrancea</v>
      </c>
      <c r="O193" s="82" t="s">
        <v>372</v>
      </c>
      <c r="P193" s="103" t="s">
        <v>703</v>
      </c>
      <c r="Q193" s="103">
        <f t="shared" si="27"/>
        <v>3358573.09</v>
      </c>
      <c r="R193" s="91">
        <v>2854787.13</v>
      </c>
      <c r="S193" s="91">
        <v>503785.96</v>
      </c>
      <c r="T193" s="91">
        <v>0</v>
      </c>
      <c r="U193" s="91"/>
      <c r="V193" s="91">
        <v>543433.34</v>
      </c>
      <c r="W193" s="91">
        <v>0</v>
      </c>
      <c r="X193" s="91">
        <f t="shared" si="34"/>
        <v>3902006.4299999997</v>
      </c>
      <c r="Y193" s="91" t="s">
        <v>375</v>
      </c>
      <c r="Z193" s="91"/>
      <c r="AA193" s="84">
        <v>1787165.4</v>
      </c>
      <c r="AB193" s="167">
        <v>274793.89</v>
      </c>
      <c r="AC193" s="1"/>
      <c r="AD193" s="1"/>
      <c r="AE193" s="1"/>
    </row>
    <row r="194" spans="2:31" s="5" customFormat="1" ht="108" customHeight="1" x14ac:dyDescent="0.25">
      <c r="B194" s="94">
        <f t="shared" si="35"/>
        <v>165</v>
      </c>
      <c r="C194" s="276"/>
      <c r="D194" s="154" t="s">
        <v>137</v>
      </c>
      <c r="E194" s="154">
        <v>102086</v>
      </c>
      <c r="F194" s="81" t="s">
        <v>303</v>
      </c>
      <c r="G194" s="274"/>
      <c r="H194" s="82" t="s">
        <v>138</v>
      </c>
      <c r="I194" s="37" t="s">
        <v>553</v>
      </c>
      <c r="J194" s="114">
        <v>42907</v>
      </c>
      <c r="K194" s="114">
        <v>43799</v>
      </c>
      <c r="L194" s="136">
        <v>0.85</v>
      </c>
      <c r="M194" s="83" t="str">
        <f>VLOOKUP($E194,Sheet1!$A:$C,2,FALSE)</f>
        <v>Regiunea 3 Sud Muntenia,Regiunea 7 Centru</v>
      </c>
      <c r="N194" s="83" t="str">
        <f>VLOOKUP($E194,Sheet1!$A:$C,3,FALSE)</f>
        <v>Arges,Brasov</v>
      </c>
      <c r="O194" s="82" t="s">
        <v>373</v>
      </c>
      <c r="P194" s="103" t="s">
        <v>703</v>
      </c>
      <c r="Q194" s="103">
        <f t="shared" si="27"/>
        <v>1572399.65</v>
      </c>
      <c r="R194" s="91">
        <v>1336539.7</v>
      </c>
      <c r="S194" s="91">
        <v>235859.95</v>
      </c>
      <c r="T194" s="91">
        <v>0</v>
      </c>
      <c r="U194" s="91"/>
      <c r="V194" s="91">
        <v>507496.23</v>
      </c>
      <c r="W194" s="91">
        <v>0</v>
      </c>
      <c r="X194" s="91">
        <f t="shared" si="34"/>
        <v>2079895.88</v>
      </c>
      <c r="Y194" s="91" t="s">
        <v>375</v>
      </c>
      <c r="Z194" s="91"/>
      <c r="AA194" s="84">
        <v>847127.23</v>
      </c>
      <c r="AB194" s="167">
        <v>149493.02000000002</v>
      </c>
      <c r="AC194" s="1"/>
      <c r="AD194" s="1"/>
      <c r="AE194" s="1"/>
    </row>
    <row r="195" spans="2:31" s="5" customFormat="1" ht="96" customHeight="1" x14ac:dyDescent="0.25">
      <c r="B195" s="94">
        <f t="shared" si="35"/>
        <v>166</v>
      </c>
      <c r="C195" s="276"/>
      <c r="D195" s="154" t="s">
        <v>139</v>
      </c>
      <c r="E195" s="154">
        <v>102055</v>
      </c>
      <c r="F195" s="81" t="s">
        <v>304</v>
      </c>
      <c r="G195" s="274"/>
      <c r="H195" s="154" t="s">
        <v>140</v>
      </c>
      <c r="I195" s="37" t="s">
        <v>588</v>
      </c>
      <c r="J195" s="81">
        <v>42907</v>
      </c>
      <c r="K195" s="81">
        <v>43524</v>
      </c>
      <c r="L195" s="136">
        <v>0.85</v>
      </c>
      <c r="M195" s="83" t="str">
        <f>VLOOKUP($E195,Sheet1!$A:$C,2,FALSE)</f>
        <v>Regiunea 4 Sud-Vest</v>
      </c>
      <c r="N195" s="83" t="str">
        <f>VLOOKUP($E195,Sheet1!$A:$C,3,FALSE)</f>
        <v>Mehedinti</v>
      </c>
      <c r="O195" s="82" t="s">
        <v>372</v>
      </c>
      <c r="P195" s="103" t="s">
        <v>703</v>
      </c>
      <c r="Q195" s="103">
        <f t="shared" si="27"/>
        <v>767637.85000000009</v>
      </c>
      <c r="R195" s="91">
        <v>652492.17000000004</v>
      </c>
      <c r="S195" s="91">
        <v>98916.43</v>
      </c>
      <c r="T195" s="91">
        <v>16229.25</v>
      </c>
      <c r="U195" s="91"/>
      <c r="V195" s="91">
        <v>20277.599999999999</v>
      </c>
      <c r="W195" s="91">
        <v>0</v>
      </c>
      <c r="X195" s="91">
        <f t="shared" si="34"/>
        <v>787915.45000000007</v>
      </c>
      <c r="Y195" s="91" t="s">
        <v>375</v>
      </c>
      <c r="Z195" s="91"/>
      <c r="AA195" s="145">
        <v>298929.28999999998</v>
      </c>
      <c r="AB195" s="169">
        <v>41358</v>
      </c>
      <c r="AC195" s="1"/>
      <c r="AD195" s="1"/>
      <c r="AE195" s="1"/>
    </row>
    <row r="196" spans="2:31" s="5" customFormat="1" ht="77.25" customHeight="1" x14ac:dyDescent="0.25">
      <c r="B196" s="94">
        <f t="shared" si="35"/>
        <v>167</v>
      </c>
      <c r="C196" s="276"/>
      <c r="D196" s="154" t="s">
        <v>141</v>
      </c>
      <c r="E196" s="154">
        <v>102844</v>
      </c>
      <c r="F196" s="81" t="s">
        <v>305</v>
      </c>
      <c r="G196" s="274"/>
      <c r="H196" s="154" t="s">
        <v>142</v>
      </c>
      <c r="I196" s="37" t="s">
        <v>538</v>
      </c>
      <c r="J196" s="154" t="s">
        <v>539</v>
      </c>
      <c r="K196" s="154" t="s">
        <v>540</v>
      </c>
      <c r="L196" s="136">
        <v>0.85</v>
      </c>
      <c r="M196" s="83" t="str">
        <f>VLOOKUP($E196,Sheet1!$A:$C,2,FALSE)</f>
        <v>Regiunea 3 Sud Muntenia,Regiunea 4 Sud-Vest</v>
      </c>
      <c r="N196" s="83" t="str">
        <f>VLOOKUP($E196,Sheet1!$A:$C,3,FALSE)</f>
        <v>Olt,Teleorman,Valcea</v>
      </c>
      <c r="O196" s="82" t="s">
        <v>372</v>
      </c>
      <c r="P196" s="103" t="s">
        <v>703</v>
      </c>
      <c r="Q196" s="103">
        <f t="shared" si="27"/>
        <v>5511402.3999999994</v>
      </c>
      <c r="R196" s="91">
        <v>4684692.04</v>
      </c>
      <c r="S196" s="91">
        <v>826032.06</v>
      </c>
      <c r="T196" s="91">
        <v>678.3</v>
      </c>
      <c r="U196" s="91"/>
      <c r="V196" s="91">
        <v>0</v>
      </c>
      <c r="W196" s="91">
        <v>0</v>
      </c>
      <c r="X196" s="91">
        <f t="shared" si="34"/>
        <v>5511402.3999999994</v>
      </c>
      <c r="Y196" s="91" t="s">
        <v>375</v>
      </c>
      <c r="Z196" s="91"/>
      <c r="AA196" s="84">
        <v>1038853.08</v>
      </c>
      <c r="AB196" s="167">
        <v>93320.639999999999</v>
      </c>
      <c r="AC196" s="1"/>
      <c r="AD196" s="1"/>
      <c r="AE196" s="1"/>
    </row>
    <row r="197" spans="2:31" s="5" customFormat="1" ht="83.25" customHeight="1" x14ac:dyDescent="0.25">
      <c r="B197" s="94">
        <f t="shared" si="35"/>
        <v>168</v>
      </c>
      <c r="C197" s="276"/>
      <c r="D197" s="154" t="s">
        <v>143</v>
      </c>
      <c r="E197" s="154">
        <v>102674</v>
      </c>
      <c r="F197" s="81" t="s">
        <v>306</v>
      </c>
      <c r="G197" s="274"/>
      <c r="H197" s="82" t="s">
        <v>144</v>
      </c>
      <c r="I197" s="37" t="s">
        <v>541</v>
      </c>
      <c r="J197" s="82" t="s">
        <v>539</v>
      </c>
      <c r="K197" s="82" t="s">
        <v>380</v>
      </c>
      <c r="L197" s="136">
        <v>0.85</v>
      </c>
      <c r="M197" s="83" t="str">
        <f>VLOOKUP($E197,Sheet1!$A:$C,2,FALSE)</f>
        <v>Regiunea 7 Centru</v>
      </c>
      <c r="N197" s="83" t="str">
        <f>VLOOKUP($E197,Sheet1!$A:$C,3,FALSE)</f>
        <v>Alba,Sibiu</v>
      </c>
      <c r="O197" s="82" t="s">
        <v>372</v>
      </c>
      <c r="P197" s="103" t="s">
        <v>703</v>
      </c>
      <c r="Q197" s="103">
        <f t="shared" si="27"/>
        <v>4609580.25</v>
      </c>
      <c r="R197" s="91">
        <v>3918143.21</v>
      </c>
      <c r="S197" s="91">
        <v>0</v>
      </c>
      <c r="T197" s="91">
        <v>691437.04</v>
      </c>
      <c r="U197" s="91"/>
      <c r="V197" s="91">
        <v>72400</v>
      </c>
      <c r="W197" s="91">
        <v>0</v>
      </c>
      <c r="X197" s="91">
        <f t="shared" si="34"/>
        <v>4681980.25</v>
      </c>
      <c r="Y197" s="91" t="s">
        <v>375</v>
      </c>
      <c r="Z197" s="91"/>
      <c r="AA197" s="146">
        <v>840579.24</v>
      </c>
      <c r="AB197" s="176">
        <v>148337.5</v>
      </c>
      <c r="AC197" s="1"/>
      <c r="AD197" s="1"/>
      <c r="AE197" s="1"/>
    </row>
    <row r="198" spans="2:31" s="5" customFormat="1" ht="88.5" customHeight="1" x14ac:dyDescent="0.25">
      <c r="B198" s="94">
        <f t="shared" si="35"/>
        <v>169</v>
      </c>
      <c r="C198" s="276"/>
      <c r="D198" s="154" t="s">
        <v>157</v>
      </c>
      <c r="E198" s="154">
        <v>102769</v>
      </c>
      <c r="F198" s="81" t="s">
        <v>307</v>
      </c>
      <c r="G198" s="274"/>
      <c r="H198" s="82" t="s">
        <v>158</v>
      </c>
      <c r="I198" s="37" t="s">
        <v>597</v>
      </c>
      <c r="J198" s="82" t="s">
        <v>598</v>
      </c>
      <c r="K198" s="82" t="s">
        <v>599</v>
      </c>
      <c r="L198" s="136">
        <v>0.85</v>
      </c>
      <c r="M198" s="83" t="str">
        <f>VLOOKUP($E198,Sheet1!$A:$C,2,FALSE)</f>
        <v>Regiunea 5 Vest,Regiunea 7 Centru</v>
      </c>
      <c r="N198" s="83" t="str">
        <f>VLOOKUP($E198,Sheet1!$A:$C,3,FALSE)</f>
        <v>Alba,Hunedoara</v>
      </c>
      <c r="O198" s="82" t="s">
        <v>374</v>
      </c>
      <c r="P198" s="103" t="s">
        <v>703</v>
      </c>
      <c r="Q198" s="103">
        <f t="shared" si="27"/>
        <v>5638571.0700000003</v>
      </c>
      <c r="R198" s="91">
        <v>4792785.4095000001</v>
      </c>
      <c r="S198" s="91">
        <v>845785.6605</v>
      </c>
      <c r="T198" s="91">
        <v>0</v>
      </c>
      <c r="U198" s="91"/>
      <c r="V198" s="91">
        <v>911499.29</v>
      </c>
      <c r="W198" s="91">
        <v>0</v>
      </c>
      <c r="X198" s="91">
        <f t="shared" si="34"/>
        <v>6550070.3600000003</v>
      </c>
      <c r="Y198" s="91" t="s">
        <v>375</v>
      </c>
      <c r="Z198" s="91"/>
      <c r="AA198" s="146">
        <v>1470551.4699999997</v>
      </c>
      <c r="AB198" s="176">
        <v>259509.08</v>
      </c>
      <c r="AC198" s="1"/>
      <c r="AD198" s="1"/>
      <c r="AE198" s="1"/>
    </row>
    <row r="199" spans="2:31" s="5" customFormat="1" ht="57" customHeight="1" x14ac:dyDescent="0.25">
      <c r="B199" s="94">
        <f t="shared" si="35"/>
        <v>170</v>
      </c>
      <c r="C199" s="276"/>
      <c r="D199" s="154" t="s">
        <v>161</v>
      </c>
      <c r="E199" s="154">
        <v>101987</v>
      </c>
      <c r="F199" s="81" t="s">
        <v>308</v>
      </c>
      <c r="G199" s="274"/>
      <c r="H199" s="82" t="s">
        <v>162</v>
      </c>
      <c r="I199" s="37" t="s">
        <v>542</v>
      </c>
      <c r="J199" s="82" t="s">
        <v>543</v>
      </c>
      <c r="K199" s="82" t="s">
        <v>544</v>
      </c>
      <c r="L199" s="136">
        <v>0.85</v>
      </c>
      <c r="M199" s="83" t="str">
        <f>VLOOKUP($E199,Sheet1!$A:$C,2,FALSE)</f>
        <v>Regiunea 3 Sud Muntenia</v>
      </c>
      <c r="N199" s="83" t="str">
        <f>VLOOKUP($E199,Sheet1!$A:$C,3,FALSE)</f>
        <v>Prahova</v>
      </c>
      <c r="O199" s="82" t="s">
        <v>374</v>
      </c>
      <c r="P199" s="103" t="s">
        <v>703</v>
      </c>
      <c r="Q199" s="103">
        <f t="shared" si="27"/>
        <v>950455</v>
      </c>
      <c r="R199" s="91">
        <v>807886.75</v>
      </c>
      <c r="S199" s="91">
        <v>142568.25</v>
      </c>
      <c r="T199" s="91">
        <v>0</v>
      </c>
      <c r="U199" s="91"/>
      <c r="V199" s="91">
        <v>0</v>
      </c>
      <c r="W199" s="91">
        <v>0</v>
      </c>
      <c r="X199" s="91">
        <f t="shared" si="34"/>
        <v>950455</v>
      </c>
      <c r="Y199" s="91" t="s">
        <v>375</v>
      </c>
      <c r="Z199" s="91"/>
      <c r="AA199" s="146">
        <v>657116.65</v>
      </c>
      <c r="AB199" s="176">
        <v>115896.92</v>
      </c>
      <c r="AC199" s="1"/>
      <c r="AD199" s="1"/>
      <c r="AE199" s="1"/>
    </row>
    <row r="200" spans="2:31" s="5" customFormat="1" ht="144.75" customHeight="1" x14ac:dyDescent="0.25">
      <c r="B200" s="94">
        <f t="shared" si="35"/>
        <v>171</v>
      </c>
      <c r="C200" s="276"/>
      <c r="D200" s="154" t="s">
        <v>163</v>
      </c>
      <c r="E200" s="154">
        <v>102581</v>
      </c>
      <c r="F200" s="81" t="s">
        <v>309</v>
      </c>
      <c r="G200" s="274"/>
      <c r="H200" s="82" t="s">
        <v>164</v>
      </c>
      <c r="I200" s="37" t="s">
        <v>695</v>
      </c>
      <c r="J200" s="114">
        <v>42948</v>
      </c>
      <c r="K200" s="114">
        <v>43830</v>
      </c>
      <c r="L200" s="136">
        <v>0.85</v>
      </c>
      <c r="M200" s="83" t="str">
        <f>VLOOKUP($E200,Sheet1!$A:$C,2,FALSE)</f>
        <v>Regiunea 2 Sud-Est</v>
      </c>
      <c r="N200" s="83" t="str">
        <f>VLOOKUP($E200,Sheet1!$A:$C,3,FALSE)</f>
        <v>Vrancea</v>
      </c>
      <c r="O200" s="82" t="s">
        <v>374</v>
      </c>
      <c r="P200" s="103" t="s">
        <v>703</v>
      </c>
      <c r="Q200" s="103">
        <f t="shared" si="27"/>
        <v>3038850.15</v>
      </c>
      <c r="R200" s="91">
        <v>2583022.63</v>
      </c>
      <c r="S200" s="91">
        <v>455827.52</v>
      </c>
      <c r="T200" s="91">
        <v>0</v>
      </c>
      <c r="U200" s="91"/>
      <c r="V200" s="91">
        <v>0</v>
      </c>
      <c r="W200" s="91">
        <v>0</v>
      </c>
      <c r="X200" s="91">
        <f t="shared" si="34"/>
        <v>3038850.15</v>
      </c>
      <c r="Y200" s="91" t="s">
        <v>375</v>
      </c>
      <c r="Z200" s="91"/>
      <c r="AA200" s="146">
        <v>1451531.4700000002</v>
      </c>
      <c r="AB200" s="176">
        <v>202525.84999999998</v>
      </c>
      <c r="AC200" s="1"/>
      <c r="AD200" s="1"/>
      <c r="AE200" s="1"/>
    </row>
    <row r="201" spans="2:31" s="5" customFormat="1" ht="66.75" customHeight="1" x14ac:dyDescent="0.25">
      <c r="B201" s="94">
        <f t="shared" si="35"/>
        <v>172</v>
      </c>
      <c r="C201" s="276"/>
      <c r="D201" s="154" t="s">
        <v>1164</v>
      </c>
      <c r="E201" s="154">
        <v>104941</v>
      </c>
      <c r="F201" s="81" t="s">
        <v>310</v>
      </c>
      <c r="G201" s="274"/>
      <c r="H201" s="82" t="s">
        <v>172</v>
      </c>
      <c r="I201" s="37" t="s">
        <v>583</v>
      </c>
      <c r="J201" s="114">
        <v>42957</v>
      </c>
      <c r="K201" s="114">
        <v>43890</v>
      </c>
      <c r="L201" s="136">
        <v>0.85</v>
      </c>
      <c r="M201" s="83" t="str">
        <f>VLOOKUP($E201,Sheet1!$A:$C,2,FALSE)</f>
        <v>Regiunea 7 Centru</v>
      </c>
      <c r="N201" s="83" t="str">
        <f>VLOOKUP($E201,Sheet1!$A:$C,3,FALSE)</f>
        <v>Harghita,Mures</v>
      </c>
      <c r="O201" s="82" t="s">
        <v>374</v>
      </c>
      <c r="P201" s="103" t="s">
        <v>703</v>
      </c>
      <c r="Q201" s="103">
        <f t="shared" si="27"/>
        <v>1438221.19</v>
      </c>
      <c r="R201" s="91">
        <v>1222488.01</v>
      </c>
      <c r="S201" s="91">
        <v>215733.18</v>
      </c>
      <c r="T201" s="91">
        <v>0</v>
      </c>
      <c r="U201" s="91"/>
      <c r="V201" s="91">
        <v>0</v>
      </c>
      <c r="W201" s="91">
        <v>0</v>
      </c>
      <c r="X201" s="91">
        <f t="shared" si="34"/>
        <v>1438221.19</v>
      </c>
      <c r="Y201" s="91" t="s">
        <v>555</v>
      </c>
      <c r="Z201" s="91"/>
      <c r="AA201" s="146">
        <v>346250.76</v>
      </c>
      <c r="AB201" s="176">
        <v>61103.080000000009</v>
      </c>
      <c r="AC201" s="1"/>
      <c r="AD201" s="1"/>
      <c r="AE201" s="1"/>
    </row>
    <row r="202" spans="2:31" s="5" customFormat="1" ht="84.75" customHeight="1" x14ac:dyDescent="0.25">
      <c r="B202" s="94">
        <f t="shared" si="35"/>
        <v>173</v>
      </c>
      <c r="C202" s="276"/>
      <c r="D202" s="154" t="s">
        <v>174</v>
      </c>
      <c r="E202" s="154">
        <v>105668</v>
      </c>
      <c r="F202" s="81" t="s">
        <v>311</v>
      </c>
      <c r="G202" s="274"/>
      <c r="H202" s="82" t="s">
        <v>175</v>
      </c>
      <c r="I202" s="37" t="s">
        <v>463</v>
      </c>
      <c r="J202" s="114">
        <v>42963</v>
      </c>
      <c r="K202" s="114">
        <v>43982</v>
      </c>
      <c r="L202" s="136">
        <v>0.85</v>
      </c>
      <c r="M202" s="83" t="str">
        <f>VLOOKUP($E202,Sheet1!$A:$C,2,FALSE)</f>
        <v>Regiunea 3 Sud Muntenia</v>
      </c>
      <c r="N202" s="83" t="str">
        <f>VLOOKUP($E202,Sheet1!$A:$C,3,FALSE)</f>
        <v>Arges</v>
      </c>
      <c r="O202" s="82" t="s">
        <v>374</v>
      </c>
      <c r="P202" s="103" t="s">
        <v>703</v>
      </c>
      <c r="Q202" s="103">
        <f t="shared" si="27"/>
        <v>7911353.2200000007</v>
      </c>
      <c r="R202" s="91">
        <v>6724650.2400000002</v>
      </c>
      <c r="S202" s="91">
        <v>1186702.98</v>
      </c>
      <c r="T202" s="91">
        <v>0</v>
      </c>
      <c r="U202" s="91"/>
      <c r="V202" s="91">
        <v>0</v>
      </c>
      <c r="W202" s="91">
        <v>0</v>
      </c>
      <c r="X202" s="91">
        <f t="shared" si="34"/>
        <v>7911353.2200000007</v>
      </c>
      <c r="Y202" s="91" t="s">
        <v>375</v>
      </c>
      <c r="Z202" s="91"/>
      <c r="AA202" s="146">
        <v>2395678.6599999997</v>
      </c>
      <c r="AB202" s="176">
        <v>348606.96</v>
      </c>
      <c r="AC202" s="1"/>
      <c r="AD202" s="1"/>
      <c r="AE202" s="1"/>
    </row>
    <row r="203" spans="2:31" s="5" customFormat="1" ht="84.75" customHeight="1" x14ac:dyDescent="0.25">
      <c r="B203" s="94">
        <f t="shared" si="35"/>
        <v>174</v>
      </c>
      <c r="C203" s="276"/>
      <c r="D203" s="154" t="s">
        <v>179</v>
      </c>
      <c r="E203" s="154">
        <v>102066</v>
      </c>
      <c r="F203" s="81" t="s">
        <v>312</v>
      </c>
      <c r="G203" s="274"/>
      <c r="H203" s="82" t="s">
        <v>180</v>
      </c>
      <c r="I203" s="37" t="s">
        <v>545</v>
      </c>
      <c r="J203" s="82" t="s">
        <v>546</v>
      </c>
      <c r="K203" s="82" t="s">
        <v>547</v>
      </c>
      <c r="L203" s="136">
        <v>0.85</v>
      </c>
      <c r="M203" s="83" t="str">
        <f>VLOOKUP($E203,Sheet1!$A:$C,2,FALSE)</f>
        <v>Regiunea 1 Nord-Est</v>
      </c>
      <c r="N203" s="83" t="str">
        <f>VLOOKUP($E203,Sheet1!$A:$C,3,FALSE)</f>
        <v>Botosani</v>
      </c>
      <c r="O203" s="82" t="s">
        <v>373</v>
      </c>
      <c r="P203" s="103" t="s">
        <v>703</v>
      </c>
      <c r="Q203" s="103">
        <f t="shared" si="27"/>
        <v>1209222.54</v>
      </c>
      <c r="R203" s="91">
        <v>1027839.16</v>
      </c>
      <c r="S203" s="91">
        <v>181383.38</v>
      </c>
      <c r="T203" s="91">
        <v>0</v>
      </c>
      <c r="U203" s="91"/>
      <c r="V203" s="91">
        <v>0</v>
      </c>
      <c r="W203" s="91">
        <v>0</v>
      </c>
      <c r="X203" s="91">
        <f t="shared" si="34"/>
        <v>1209222.54</v>
      </c>
      <c r="Y203" s="91" t="s">
        <v>375</v>
      </c>
      <c r="Z203" s="91"/>
      <c r="AA203" s="146">
        <v>649596.55999999994</v>
      </c>
      <c r="AB203" s="176">
        <v>94587.639999999985</v>
      </c>
      <c r="AC203" s="1"/>
      <c r="AD203" s="1"/>
      <c r="AE203" s="1"/>
    </row>
    <row r="204" spans="2:31" s="5" customFormat="1" ht="66.75" customHeight="1" x14ac:dyDescent="0.25">
      <c r="B204" s="94">
        <f t="shared" si="35"/>
        <v>175</v>
      </c>
      <c r="C204" s="276"/>
      <c r="D204" s="154" t="s">
        <v>185</v>
      </c>
      <c r="E204" s="154">
        <v>103698</v>
      </c>
      <c r="F204" s="81" t="s">
        <v>313</v>
      </c>
      <c r="G204" s="274"/>
      <c r="H204" s="82" t="s">
        <v>186</v>
      </c>
      <c r="I204" s="37" t="s">
        <v>577</v>
      </c>
      <c r="J204" s="82" t="s">
        <v>381</v>
      </c>
      <c r="K204" s="82" t="s">
        <v>382</v>
      </c>
      <c r="L204" s="136">
        <v>0.85</v>
      </c>
      <c r="M204" s="83" t="str">
        <f>VLOOKUP($E204,Sheet1!$A:$C,2,FALSE)</f>
        <v>Regiunea 6 Nord-Vest</v>
      </c>
      <c r="N204" s="83" t="str">
        <f>VLOOKUP($E204,Sheet1!$A:$C,3,FALSE)</f>
        <v>Cluj</v>
      </c>
      <c r="O204" s="82" t="s">
        <v>374</v>
      </c>
      <c r="P204" s="103" t="s">
        <v>703</v>
      </c>
      <c r="Q204" s="103">
        <f t="shared" si="27"/>
        <v>3018540.96</v>
      </c>
      <c r="R204" s="91">
        <v>2565759.8199999998</v>
      </c>
      <c r="S204" s="91">
        <v>452781.14</v>
      </c>
      <c r="T204" s="91">
        <v>0</v>
      </c>
      <c r="U204" s="91"/>
      <c r="V204" s="91">
        <v>325745.36</v>
      </c>
      <c r="W204" s="91">
        <v>0</v>
      </c>
      <c r="X204" s="91">
        <f t="shared" si="34"/>
        <v>3344286.32</v>
      </c>
      <c r="Y204" s="91" t="s">
        <v>375</v>
      </c>
      <c r="Z204" s="91"/>
      <c r="AA204" s="84">
        <v>970904.62</v>
      </c>
      <c r="AB204" s="167">
        <v>171336.1</v>
      </c>
      <c r="AC204" s="1"/>
      <c r="AD204" s="1"/>
      <c r="AE204" s="1"/>
    </row>
    <row r="205" spans="2:31" s="5" customFormat="1" ht="66.75" customHeight="1" x14ac:dyDescent="0.25">
      <c r="B205" s="94">
        <f t="shared" si="35"/>
        <v>176</v>
      </c>
      <c r="C205" s="276"/>
      <c r="D205" s="154" t="s">
        <v>317</v>
      </c>
      <c r="E205" s="154">
        <v>103707</v>
      </c>
      <c r="F205" s="81" t="s">
        <v>319</v>
      </c>
      <c r="G205" s="274"/>
      <c r="H205" s="82" t="s">
        <v>318</v>
      </c>
      <c r="I205" s="37" t="s">
        <v>432</v>
      </c>
      <c r="J205" s="114">
        <v>42986</v>
      </c>
      <c r="K205" s="114">
        <v>43860</v>
      </c>
      <c r="L205" s="136">
        <v>0.85</v>
      </c>
      <c r="M205" s="83" t="str">
        <f>VLOOKUP($E205,Sheet1!$A:$C,2,FALSE)</f>
        <v>Regiunea 2 Sud-Est</v>
      </c>
      <c r="N205" s="83" t="str">
        <f>VLOOKUP($E205,Sheet1!$A:$C,3,FALSE)</f>
        <v>Galati</v>
      </c>
      <c r="O205" s="82" t="s">
        <v>374</v>
      </c>
      <c r="P205" s="103" t="s">
        <v>703</v>
      </c>
      <c r="Q205" s="103">
        <f t="shared" si="27"/>
        <v>3098335.11</v>
      </c>
      <c r="R205" s="91">
        <v>2633584.84</v>
      </c>
      <c r="S205" s="91">
        <v>460821.95</v>
      </c>
      <c r="T205" s="91">
        <v>3928.32</v>
      </c>
      <c r="U205" s="91"/>
      <c r="V205" s="91">
        <v>68159</v>
      </c>
      <c r="W205" s="91">
        <v>0</v>
      </c>
      <c r="X205" s="91">
        <f t="shared" si="34"/>
        <v>3166494.11</v>
      </c>
      <c r="Y205" s="91" t="s">
        <v>375</v>
      </c>
      <c r="Z205" s="91"/>
      <c r="AA205" s="146">
        <v>277386.90000000002</v>
      </c>
      <c r="AB205" s="176">
        <v>41715.339999999997</v>
      </c>
      <c r="AC205" s="1"/>
      <c r="AD205" s="1"/>
      <c r="AE205" s="1"/>
    </row>
    <row r="206" spans="2:31" s="5" customFormat="1" ht="151.5" customHeight="1" x14ac:dyDescent="0.25">
      <c r="B206" s="94">
        <f t="shared" si="35"/>
        <v>177</v>
      </c>
      <c r="C206" s="276"/>
      <c r="D206" s="154" t="s">
        <v>348</v>
      </c>
      <c r="E206" s="154">
        <v>102369</v>
      </c>
      <c r="F206" s="81" t="s">
        <v>347</v>
      </c>
      <c r="G206" s="274"/>
      <c r="H206" s="82" t="s">
        <v>690</v>
      </c>
      <c r="I206" s="37" t="s">
        <v>439</v>
      </c>
      <c r="J206" s="114">
        <v>43010</v>
      </c>
      <c r="K206" s="114">
        <v>43860</v>
      </c>
      <c r="L206" s="136">
        <v>0.85</v>
      </c>
      <c r="M206" s="83" t="str">
        <f>VLOOKUP($E206,Sheet1!$A:$C,2,FALSE)</f>
        <v>Regiunea 7 Centru</v>
      </c>
      <c r="N206" s="83" t="str">
        <f>VLOOKUP($E206,Sheet1!$A:$C,3,FALSE)</f>
        <v>Alba</v>
      </c>
      <c r="O206" s="82" t="s">
        <v>374</v>
      </c>
      <c r="P206" s="103" t="s">
        <v>703</v>
      </c>
      <c r="Q206" s="103">
        <f t="shared" si="27"/>
        <v>3172245.93</v>
      </c>
      <c r="R206" s="91">
        <v>2696409.04</v>
      </c>
      <c r="S206" s="91">
        <v>475836.89</v>
      </c>
      <c r="T206" s="91">
        <v>0</v>
      </c>
      <c r="U206" s="91"/>
      <c r="V206" s="91">
        <v>0</v>
      </c>
      <c r="W206" s="91">
        <v>0</v>
      </c>
      <c r="X206" s="91">
        <f t="shared" si="34"/>
        <v>3172245.93</v>
      </c>
      <c r="Y206" s="91" t="s">
        <v>375</v>
      </c>
      <c r="Z206" s="91"/>
      <c r="AA206" s="146">
        <v>2008327.35</v>
      </c>
      <c r="AB206" s="176">
        <v>302241.23000000004</v>
      </c>
      <c r="AC206" s="1"/>
      <c r="AD206" s="1"/>
      <c r="AE206" s="1"/>
    </row>
    <row r="207" spans="2:31" s="5" customFormat="1" ht="92.25" customHeight="1" x14ac:dyDescent="0.25">
      <c r="B207" s="94">
        <f t="shared" si="35"/>
        <v>178</v>
      </c>
      <c r="C207" s="276"/>
      <c r="D207" s="154" t="s">
        <v>351</v>
      </c>
      <c r="E207" s="154">
        <v>108227</v>
      </c>
      <c r="F207" s="81" t="s">
        <v>352</v>
      </c>
      <c r="G207" s="274"/>
      <c r="H207" s="82" t="s">
        <v>689</v>
      </c>
      <c r="I207" s="37" t="s">
        <v>596</v>
      </c>
      <c r="J207" s="114">
        <v>43020</v>
      </c>
      <c r="K207" s="114">
        <v>43982</v>
      </c>
      <c r="L207" s="136">
        <v>0.85</v>
      </c>
      <c r="M207" s="83" t="str">
        <f>VLOOKUP($E207,Sheet1!$A:$C,2,FALSE)</f>
        <v>Regiunea 2 Sud-Est</v>
      </c>
      <c r="N207" s="83" t="str">
        <f>VLOOKUP($E207,Sheet1!$A:$C,3,FALSE)</f>
        <v>Constanta</v>
      </c>
      <c r="O207" s="82" t="s">
        <v>374</v>
      </c>
      <c r="P207" s="103" t="s">
        <v>703</v>
      </c>
      <c r="Q207" s="103">
        <f t="shared" si="27"/>
        <v>2273600.85</v>
      </c>
      <c r="R207" s="91">
        <v>1932560.72</v>
      </c>
      <c r="S207" s="91">
        <v>341040.13</v>
      </c>
      <c r="T207" s="91">
        <v>0</v>
      </c>
      <c r="U207" s="91"/>
      <c r="V207" s="91">
        <v>0</v>
      </c>
      <c r="W207" s="91">
        <v>0</v>
      </c>
      <c r="X207" s="91">
        <f t="shared" si="34"/>
        <v>2273600.85</v>
      </c>
      <c r="Y207" s="91" t="s">
        <v>375</v>
      </c>
      <c r="Z207" s="91"/>
      <c r="AA207" s="146">
        <v>845525.04</v>
      </c>
      <c r="AB207" s="176">
        <v>41002.799999999988</v>
      </c>
      <c r="AC207" s="1"/>
      <c r="AD207" s="1"/>
      <c r="AE207" s="1"/>
    </row>
    <row r="208" spans="2:31" s="5" customFormat="1" ht="174" customHeight="1" x14ac:dyDescent="0.25">
      <c r="B208" s="94">
        <f t="shared" si="35"/>
        <v>179</v>
      </c>
      <c r="C208" s="276"/>
      <c r="D208" s="154" t="s">
        <v>353</v>
      </c>
      <c r="E208" s="154">
        <v>104845</v>
      </c>
      <c r="F208" s="81" t="s">
        <v>354</v>
      </c>
      <c r="G208" s="274" t="s">
        <v>741</v>
      </c>
      <c r="H208" s="82" t="s">
        <v>688</v>
      </c>
      <c r="I208" s="37" t="s">
        <v>585</v>
      </c>
      <c r="J208" s="114">
        <v>43034</v>
      </c>
      <c r="K208" s="114">
        <v>43890</v>
      </c>
      <c r="L208" s="136">
        <v>0.85</v>
      </c>
      <c r="M208" s="83" t="str">
        <f>VLOOKUP($E208,Sheet1!$A:$C,2,FALSE)</f>
        <v>Regiunea 7 Centru</v>
      </c>
      <c r="N208" s="83" t="str">
        <f>VLOOKUP($E208,Sheet1!$A:$C,3,FALSE)</f>
        <v>Covasna</v>
      </c>
      <c r="O208" s="82" t="s">
        <v>372</v>
      </c>
      <c r="P208" s="103" t="s">
        <v>703</v>
      </c>
      <c r="Q208" s="103">
        <f t="shared" si="27"/>
        <v>2722426.66</v>
      </c>
      <c r="R208" s="91">
        <v>2314062.66</v>
      </c>
      <c r="S208" s="91">
        <v>408364</v>
      </c>
      <c r="T208" s="91"/>
      <c r="U208" s="91"/>
      <c r="V208" s="91">
        <v>461439.46</v>
      </c>
      <c r="W208" s="91">
        <v>0</v>
      </c>
      <c r="X208" s="91">
        <f t="shared" si="34"/>
        <v>3183866.12</v>
      </c>
      <c r="Y208" s="91" t="s">
        <v>375</v>
      </c>
      <c r="Z208" s="91"/>
      <c r="AA208" s="146">
        <v>535551.78</v>
      </c>
      <c r="AB208" s="176">
        <v>76250.350000000006</v>
      </c>
      <c r="AC208" s="1"/>
      <c r="AD208" s="1"/>
      <c r="AE208" s="1"/>
    </row>
    <row r="209" spans="2:31" s="5" customFormat="1" ht="83.25" customHeight="1" x14ac:dyDescent="0.25">
      <c r="B209" s="94">
        <f t="shared" si="35"/>
        <v>180</v>
      </c>
      <c r="C209" s="276"/>
      <c r="D209" s="154" t="s">
        <v>355</v>
      </c>
      <c r="E209" s="154">
        <v>107498</v>
      </c>
      <c r="F209" s="81" t="s">
        <v>356</v>
      </c>
      <c r="G209" s="274"/>
      <c r="H209" s="82" t="s">
        <v>687</v>
      </c>
      <c r="I209" s="37" t="s">
        <v>593</v>
      </c>
      <c r="J209" s="114">
        <v>43034</v>
      </c>
      <c r="K209" s="82" t="s">
        <v>383</v>
      </c>
      <c r="L209" s="136">
        <v>0.85</v>
      </c>
      <c r="M209" s="83" t="str">
        <f>VLOOKUP($E209,Sheet1!$A:$C,2,FALSE)</f>
        <v>Regiunea 4 Sud-Vest</v>
      </c>
      <c r="N209" s="83" t="str">
        <f>VLOOKUP($E209,Sheet1!$A:$C,3,FALSE)</f>
        <v>Gorj</v>
      </c>
      <c r="O209" s="82" t="s">
        <v>373</v>
      </c>
      <c r="P209" s="103" t="s">
        <v>703</v>
      </c>
      <c r="Q209" s="103">
        <f t="shared" si="27"/>
        <v>20988640.890000001</v>
      </c>
      <c r="R209" s="91">
        <v>17840344.760000002</v>
      </c>
      <c r="S209" s="91">
        <v>3148296.13</v>
      </c>
      <c r="T209" s="91">
        <v>0</v>
      </c>
      <c r="U209" s="91"/>
      <c r="V209" s="91">
        <v>5355</v>
      </c>
      <c r="W209" s="91">
        <v>0</v>
      </c>
      <c r="X209" s="91">
        <f t="shared" si="34"/>
        <v>20993995.890000001</v>
      </c>
      <c r="Y209" s="91" t="s">
        <v>375</v>
      </c>
      <c r="Z209" s="91"/>
      <c r="AA209" s="146">
        <v>1698623.28</v>
      </c>
      <c r="AB209" s="176">
        <v>105639.40000000001</v>
      </c>
      <c r="AC209" s="1"/>
      <c r="AD209" s="1"/>
      <c r="AE209" s="1"/>
    </row>
    <row r="210" spans="2:31" s="5" customFormat="1" ht="70.5" customHeight="1" x14ac:dyDescent="0.25">
      <c r="B210" s="94">
        <f t="shared" si="35"/>
        <v>181</v>
      </c>
      <c r="C210" s="276"/>
      <c r="D210" s="154" t="s">
        <v>357</v>
      </c>
      <c r="E210" s="154">
        <v>102378</v>
      </c>
      <c r="F210" s="81" t="s">
        <v>358</v>
      </c>
      <c r="G210" s="274"/>
      <c r="H210" s="82" t="s">
        <v>686</v>
      </c>
      <c r="I210" s="37" t="s">
        <v>434</v>
      </c>
      <c r="J210" s="118">
        <v>42979</v>
      </c>
      <c r="K210" s="114">
        <v>44074</v>
      </c>
      <c r="L210" s="136">
        <v>0.85</v>
      </c>
      <c r="M210" s="83" t="str">
        <f>VLOOKUP($E210,Sheet1!$A:$C,2,FALSE)</f>
        <v>Regiunea 5 Vest,Regiunea 7 Centru</v>
      </c>
      <c r="N210" s="83" t="str">
        <f>VLOOKUP($E210,Sheet1!$A:$C,3,FALSE)</f>
        <v>Alba,Hunedoara</v>
      </c>
      <c r="O210" s="82" t="s">
        <v>374</v>
      </c>
      <c r="P210" s="103" t="s">
        <v>703</v>
      </c>
      <c r="Q210" s="103">
        <f t="shared" si="27"/>
        <v>7562449.5699999994</v>
      </c>
      <c r="R210" s="91">
        <v>6428082.1299999999</v>
      </c>
      <c r="S210" s="91">
        <v>981907.51</v>
      </c>
      <c r="T210" s="91">
        <v>152459.93</v>
      </c>
      <c r="U210" s="91"/>
      <c r="V210" s="91">
        <v>0</v>
      </c>
      <c r="W210" s="91">
        <v>0</v>
      </c>
      <c r="X210" s="91">
        <f t="shared" si="34"/>
        <v>7562449.5699999994</v>
      </c>
      <c r="Y210" s="91" t="s">
        <v>375</v>
      </c>
      <c r="Z210" s="91"/>
      <c r="AA210" s="146">
        <v>3068851.2</v>
      </c>
      <c r="AB210" s="176">
        <v>426043.44999999995</v>
      </c>
      <c r="AC210" s="1"/>
      <c r="AD210" s="1"/>
      <c r="AE210" s="1"/>
    </row>
    <row r="211" spans="2:31" s="5" customFormat="1" ht="61.5" customHeight="1" x14ac:dyDescent="0.25">
      <c r="B211" s="94">
        <f t="shared" si="35"/>
        <v>182</v>
      </c>
      <c r="C211" s="276"/>
      <c r="D211" s="154" t="s">
        <v>667</v>
      </c>
      <c r="E211" s="154">
        <v>105180</v>
      </c>
      <c r="F211" s="81" t="s">
        <v>685</v>
      </c>
      <c r="G211" s="274"/>
      <c r="H211" s="82" t="s">
        <v>668</v>
      </c>
      <c r="I211" s="37" t="s">
        <v>667</v>
      </c>
      <c r="J211" s="114" t="s">
        <v>691</v>
      </c>
      <c r="K211" s="114">
        <v>43858</v>
      </c>
      <c r="L211" s="136">
        <v>0.85</v>
      </c>
      <c r="M211" s="83" t="str">
        <f>VLOOKUP($E211,Sheet1!$A:$C,2,FALSE)</f>
        <v>Regiunea 7 Centru</v>
      </c>
      <c r="N211" s="83" t="str">
        <f>VLOOKUP($E211,Sheet1!$A:$C,3,FALSE)</f>
        <v>Covasna,Harghita</v>
      </c>
      <c r="O211" s="82" t="s">
        <v>374</v>
      </c>
      <c r="P211" s="103" t="s">
        <v>703</v>
      </c>
      <c r="Q211" s="103">
        <f t="shared" si="27"/>
        <v>3001693.72</v>
      </c>
      <c r="R211" s="91">
        <v>2551439.66</v>
      </c>
      <c r="S211" s="91">
        <v>448134.27</v>
      </c>
      <c r="T211" s="91">
        <v>2119.79</v>
      </c>
      <c r="U211" s="91"/>
      <c r="V211" s="91">
        <v>26247.88</v>
      </c>
      <c r="W211" s="91">
        <v>0</v>
      </c>
      <c r="X211" s="91">
        <f t="shared" si="34"/>
        <v>3027941.6</v>
      </c>
      <c r="Y211" s="91" t="s">
        <v>375</v>
      </c>
      <c r="Z211" s="91"/>
      <c r="AA211" s="146">
        <v>313696.38</v>
      </c>
      <c r="AB211" s="176">
        <v>49358.17</v>
      </c>
      <c r="AC211" s="1"/>
      <c r="AD211" s="1"/>
      <c r="AE211" s="1"/>
    </row>
    <row r="212" spans="2:31" s="5" customFormat="1" ht="87" customHeight="1" x14ac:dyDescent="0.25">
      <c r="B212" s="94">
        <f t="shared" si="35"/>
        <v>183</v>
      </c>
      <c r="C212" s="276"/>
      <c r="D212" s="154" t="s">
        <v>770</v>
      </c>
      <c r="E212" s="154">
        <v>105894</v>
      </c>
      <c r="F212" s="81" t="s">
        <v>772</v>
      </c>
      <c r="G212" s="274"/>
      <c r="H212" s="82" t="s">
        <v>771</v>
      </c>
      <c r="I212" s="42" t="s">
        <v>783</v>
      </c>
      <c r="J212" s="114" t="s">
        <v>773</v>
      </c>
      <c r="K212" s="114">
        <v>44165</v>
      </c>
      <c r="L212" s="136">
        <v>0.85</v>
      </c>
      <c r="M212" s="83" t="str">
        <f>VLOOKUP($E212,Sheet1!$A:$C,2,FALSE)</f>
        <v>Regiunea 6 Nord-Vest</v>
      </c>
      <c r="N212" s="83" t="str">
        <f>VLOOKUP($E212,Sheet1!$A:$C,3,FALSE)</f>
        <v>Bihor,Cluj</v>
      </c>
      <c r="O212" s="82" t="s">
        <v>374</v>
      </c>
      <c r="P212" s="103" t="s">
        <v>703</v>
      </c>
      <c r="Q212" s="103">
        <f t="shared" si="27"/>
        <v>5745029.8599999994</v>
      </c>
      <c r="R212" s="91">
        <v>4883275.38</v>
      </c>
      <c r="S212" s="91">
        <v>861754.48</v>
      </c>
      <c r="T212" s="91">
        <v>0</v>
      </c>
      <c r="U212" s="91">
        <v>0</v>
      </c>
      <c r="V212" s="91">
        <v>0</v>
      </c>
      <c r="W212" s="91">
        <v>0</v>
      </c>
      <c r="X212" s="91">
        <f t="shared" si="34"/>
        <v>5745029.8599999994</v>
      </c>
      <c r="Y212" s="91" t="s">
        <v>375</v>
      </c>
      <c r="Z212" s="91"/>
      <c r="AA212" s="146">
        <v>1664699.66</v>
      </c>
      <c r="AB212" s="176">
        <v>192387.66</v>
      </c>
      <c r="AC212" s="1"/>
      <c r="AD212" s="1"/>
      <c r="AE212" s="1"/>
    </row>
    <row r="213" spans="2:31" s="5" customFormat="1" ht="100.5" customHeight="1" x14ac:dyDescent="0.25">
      <c r="B213" s="105">
        <f t="shared" si="35"/>
        <v>184</v>
      </c>
      <c r="C213" s="276"/>
      <c r="D213" s="154" t="s">
        <v>792</v>
      </c>
      <c r="E213" s="154">
        <v>116918</v>
      </c>
      <c r="F213" s="81" t="s">
        <v>793</v>
      </c>
      <c r="G213" s="274"/>
      <c r="H213" s="82" t="s">
        <v>794</v>
      </c>
      <c r="I213" s="42" t="s">
        <v>807</v>
      </c>
      <c r="J213" s="114" t="s">
        <v>799</v>
      </c>
      <c r="K213" s="114">
        <v>44196</v>
      </c>
      <c r="L213" s="136">
        <v>0.85</v>
      </c>
      <c r="M213" s="83" t="str">
        <f>VLOOKUP($E213,Sheet1!$A:$C,2,FALSE)</f>
        <v>Regiunea 3 Sud Muntenia</v>
      </c>
      <c r="N213" s="83" t="str">
        <f>VLOOKUP($E213,Sheet1!$A:$C,3,FALSE)</f>
        <v>Calarasi,Ialomita</v>
      </c>
      <c r="O213" s="82" t="s">
        <v>374</v>
      </c>
      <c r="P213" s="103" t="s">
        <v>795</v>
      </c>
      <c r="Q213" s="103">
        <f t="shared" si="27"/>
        <v>9281999.3000000007</v>
      </c>
      <c r="R213" s="91">
        <v>7889699.4000000004</v>
      </c>
      <c r="S213" s="91">
        <v>0</v>
      </c>
      <c r="T213" s="91">
        <v>1392299.9</v>
      </c>
      <c r="U213" s="91">
        <v>0</v>
      </c>
      <c r="V213" s="91">
        <v>0</v>
      </c>
      <c r="W213" s="91">
        <v>0</v>
      </c>
      <c r="X213" s="91">
        <f t="shared" si="34"/>
        <v>9281999.3000000007</v>
      </c>
      <c r="Y213" s="91" t="s">
        <v>375</v>
      </c>
      <c r="Z213" s="91"/>
      <c r="AA213" s="146">
        <v>1943583.0500000003</v>
      </c>
      <c r="AB213" s="176">
        <v>224677.64</v>
      </c>
      <c r="AC213" s="1"/>
      <c r="AD213" s="1"/>
      <c r="AE213" s="1"/>
    </row>
    <row r="214" spans="2:31" s="5" customFormat="1" ht="90" customHeight="1" x14ac:dyDescent="0.25">
      <c r="B214" s="105">
        <f t="shared" si="35"/>
        <v>185</v>
      </c>
      <c r="C214" s="276"/>
      <c r="D214" s="154" t="s">
        <v>797</v>
      </c>
      <c r="E214" s="154">
        <v>116919</v>
      </c>
      <c r="F214" s="81" t="s">
        <v>796</v>
      </c>
      <c r="G214" s="274"/>
      <c r="H214" s="82" t="s">
        <v>794</v>
      </c>
      <c r="I214" s="42" t="s">
        <v>808</v>
      </c>
      <c r="J214" s="114" t="s">
        <v>803</v>
      </c>
      <c r="K214" s="114">
        <v>44196</v>
      </c>
      <c r="L214" s="136">
        <v>0.85</v>
      </c>
      <c r="M214" s="83" t="str">
        <f>VLOOKUP($E214,Sheet1!$A:$C,2,FALSE)</f>
        <v>Regiunea 2 Sud-Est,Regiunea 3 Sud Muntenia</v>
      </c>
      <c r="N214" s="83" t="str">
        <f>VLOOKUP($E214,Sheet1!$A:$C,3,FALSE)</f>
        <v>Buzau,Ialomita,Prahova</v>
      </c>
      <c r="O214" s="82" t="s">
        <v>374</v>
      </c>
      <c r="P214" s="103" t="s">
        <v>798</v>
      </c>
      <c r="Q214" s="103">
        <f t="shared" si="27"/>
        <v>5372423.75</v>
      </c>
      <c r="R214" s="91">
        <v>4566560.1900000004</v>
      </c>
      <c r="S214" s="91">
        <v>805863.56</v>
      </c>
      <c r="T214" s="91">
        <v>0</v>
      </c>
      <c r="U214" s="91">
        <v>0</v>
      </c>
      <c r="V214" s="91">
        <v>0</v>
      </c>
      <c r="W214" s="91">
        <v>0</v>
      </c>
      <c r="X214" s="91">
        <f t="shared" si="34"/>
        <v>5372423.75</v>
      </c>
      <c r="Y214" s="91" t="s">
        <v>375</v>
      </c>
      <c r="Z214" s="91"/>
      <c r="AA214" s="146">
        <v>714344.87000000011</v>
      </c>
      <c r="AB214" s="176">
        <v>115700.95999999999</v>
      </c>
      <c r="AC214" s="1"/>
      <c r="AD214" s="1"/>
      <c r="AE214" s="1"/>
    </row>
    <row r="215" spans="2:31" s="5" customFormat="1" ht="106.5" customHeight="1" x14ac:dyDescent="0.25">
      <c r="B215" s="105">
        <f t="shared" si="35"/>
        <v>186</v>
      </c>
      <c r="C215" s="276"/>
      <c r="D215" s="154" t="s">
        <v>805</v>
      </c>
      <c r="E215" s="154">
        <v>116950</v>
      </c>
      <c r="F215" s="81" t="s">
        <v>802</v>
      </c>
      <c r="G215" s="274"/>
      <c r="H215" s="82" t="s">
        <v>800</v>
      </c>
      <c r="I215" s="42" t="s">
        <v>806</v>
      </c>
      <c r="J215" s="114" t="s">
        <v>804</v>
      </c>
      <c r="K215" s="114">
        <v>44196</v>
      </c>
      <c r="L215" s="136">
        <v>0.85</v>
      </c>
      <c r="M215" s="83" t="str">
        <f>VLOOKUP($E215,Sheet1!$A:$C,2,FALSE)</f>
        <v>Regiunea 4 Sud-Vest,Regiunea 5 Vest</v>
      </c>
      <c r="N215" s="83" t="str">
        <f>VLOOKUP($E215,Sheet1!$A:$C,3,FALSE)</f>
        <v>Caras Severin,Gorj,Hunedoara</v>
      </c>
      <c r="O215" s="82" t="s">
        <v>374</v>
      </c>
      <c r="P215" s="103" t="s">
        <v>801</v>
      </c>
      <c r="Q215" s="103">
        <f t="shared" si="27"/>
        <v>19335112.530000001</v>
      </c>
      <c r="R215" s="91">
        <v>16434845.65</v>
      </c>
      <c r="S215" s="91">
        <v>2900266.88</v>
      </c>
      <c r="T215" s="91">
        <v>0</v>
      </c>
      <c r="U215" s="91">
        <v>0</v>
      </c>
      <c r="V215" s="91">
        <v>0</v>
      </c>
      <c r="W215" s="91">
        <v>0</v>
      </c>
      <c r="X215" s="91">
        <f t="shared" si="34"/>
        <v>19335112.530000001</v>
      </c>
      <c r="Y215" s="91" t="s">
        <v>375</v>
      </c>
      <c r="Z215" s="91"/>
      <c r="AA215" s="146">
        <v>828965.95000000007</v>
      </c>
      <c r="AB215" s="176">
        <v>146288.11000000002</v>
      </c>
      <c r="AC215" s="1"/>
      <c r="AD215" s="1"/>
      <c r="AE215" s="1"/>
    </row>
    <row r="216" spans="2:31" s="5" customFormat="1" ht="183" customHeight="1" x14ac:dyDescent="0.25">
      <c r="B216" s="105">
        <f t="shared" si="35"/>
        <v>187</v>
      </c>
      <c r="C216" s="276"/>
      <c r="D216" s="154" t="s">
        <v>809</v>
      </c>
      <c r="E216" s="154">
        <v>116916</v>
      </c>
      <c r="F216" s="81" t="s">
        <v>813</v>
      </c>
      <c r="G216" s="151"/>
      <c r="H216" s="82" t="s">
        <v>810</v>
      </c>
      <c r="I216" s="42" t="s">
        <v>811</v>
      </c>
      <c r="J216" s="118" t="s">
        <v>814</v>
      </c>
      <c r="K216" s="118">
        <v>44196</v>
      </c>
      <c r="L216" s="136">
        <v>0.85</v>
      </c>
      <c r="M216" s="83" t="str">
        <f>VLOOKUP($E216,Sheet1!$A:$C,2,FALSE)</f>
        <v>Regiunea 6 Nord-Vest</v>
      </c>
      <c r="N216" s="83" t="str">
        <f>VLOOKUP($E216,Sheet1!$A:$C,3,FALSE)</f>
        <v>Bihor,Satu Mare</v>
      </c>
      <c r="O216" s="82" t="s">
        <v>374</v>
      </c>
      <c r="P216" s="103" t="s">
        <v>812</v>
      </c>
      <c r="Q216" s="103">
        <f t="shared" si="27"/>
        <v>11715707.689999999</v>
      </c>
      <c r="R216" s="91">
        <v>9958351.5399999991</v>
      </c>
      <c r="S216" s="91">
        <v>1757356.15</v>
      </c>
      <c r="T216" s="91">
        <v>0</v>
      </c>
      <c r="U216" s="91">
        <v>0</v>
      </c>
      <c r="V216" s="91">
        <v>0</v>
      </c>
      <c r="W216" s="91">
        <v>0</v>
      </c>
      <c r="X216" s="91">
        <f t="shared" si="34"/>
        <v>11715707.689999999</v>
      </c>
      <c r="Y216" s="91" t="s">
        <v>375</v>
      </c>
      <c r="Z216" s="91"/>
      <c r="AA216" s="146">
        <v>859004.2</v>
      </c>
      <c r="AB216" s="176">
        <v>80982.87000000001</v>
      </c>
      <c r="AC216" s="1"/>
      <c r="AD216" s="1"/>
      <c r="AE216" s="1"/>
    </row>
    <row r="217" spans="2:31" s="5" customFormat="1" ht="75" customHeight="1" x14ac:dyDescent="0.25">
      <c r="B217" s="105">
        <f t="shared" si="35"/>
        <v>188</v>
      </c>
      <c r="C217" s="276"/>
      <c r="D217" s="154" t="s">
        <v>822</v>
      </c>
      <c r="E217" s="154">
        <v>116917</v>
      </c>
      <c r="F217" s="81" t="s">
        <v>824</v>
      </c>
      <c r="G217" s="154" t="s">
        <v>829</v>
      </c>
      <c r="H217" s="83" t="s">
        <v>823</v>
      </c>
      <c r="I217" s="159" t="s">
        <v>839</v>
      </c>
      <c r="J217" s="114" t="s">
        <v>826</v>
      </c>
      <c r="K217" s="114">
        <v>43890</v>
      </c>
      <c r="L217" s="136">
        <v>0.85</v>
      </c>
      <c r="M217" s="83" t="str">
        <f>VLOOKUP($E217,Sheet1!$A:$C,2,FALSE)</f>
        <v>Regiunea 2 Sud-Est</v>
      </c>
      <c r="N217" s="83" t="str">
        <f>VLOOKUP($E217,Sheet1!$A:$C,3,FALSE)</f>
        <v>Vrancea</v>
      </c>
      <c r="O217" s="82" t="s">
        <v>372</v>
      </c>
      <c r="P217" s="82" t="s">
        <v>819</v>
      </c>
      <c r="Q217" s="103">
        <f t="shared" si="27"/>
        <v>2454132.46</v>
      </c>
      <c r="R217" s="91">
        <v>2086012.59</v>
      </c>
      <c r="S217" s="91">
        <v>368119.87</v>
      </c>
      <c r="T217" s="91">
        <v>0</v>
      </c>
      <c r="U217" s="91">
        <v>0</v>
      </c>
      <c r="V217" s="91">
        <v>400697.18</v>
      </c>
      <c r="W217" s="91">
        <v>0</v>
      </c>
      <c r="X217" s="103">
        <f>+R217+S217+T217+V217+W217</f>
        <v>2854829.64</v>
      </c>
      <c r="Y217" s="103" t="s">
        <v>375</v>
      </c>
      <c r="Z217" s="91"/>
      <c r="AA217" s="146">
        <v>441650.72000000003</v>
      </c>
      <c r="AB217" s="176">
        <v>59408.95</v>
      </c>
      <c r="AC217" s="1"/>
      <c r="AD217" s="1"/>
      <c r="AE217" s="1"/>
    </row>
    <row r="218" spans="2:31" s="5" customFormat="1" ht="109.5" customHeight="1" x14ac:dyDescent="0.25">
      <c r="B218" s="105">
        <f t="shared" si="35"/>
        <v>189</v>
      </c>
      <c r="C218" s="276"/>
      <c r="D218" s="154" t="s">
        <v>833</v>
      </c>
      <c r="E218" s="154">
        <v>116963</v>
      </c>
      <c r="F218" s="81" t="s">
        <v>835</v>
      </c>
      <c r="G218" s="154" t="s">
        <v>829</v>
      </c>
      <c r="H218" s="82" t="s">
        <v>834</v>
      </c>
      <c r="I218" s="159" t="s">
        <v>840</v>
      </c>
      <c r="J218" s="118" t="s">
        <v>836</v>
      </c>
      <c r="K218" s="118">
        <v>44012</v>
      </c>
      <c r="L218" s="136">
        <v>0.85</v>
      </c>
      <c r="M218" s="83" t="str">
        <f>VLOOKUP($E218,Sheet1!$A:$C,2,FALSE)</f>
        <v>Regiunea 1 Nord-Est</v>
      </c>
      <c r="N218" s="83" t="str">
        <f>VLOOKUP($E218,Sheet1!$A:$C,3,FALSE)</f>
        <v>Iasi,Neamt</v>
      </c>
      <c r="O218" s="82"/>
      <c r="P218" s="82" t="s">
        <v>830</v>
      </c>
      <c r="Q218" s="103">
        <f t="shared" si="27"/>
        <v>5096437</v>
      </c>
      <c r="R218" s="91">
        <v>4331971.45</v>
      </c>
      <c r="S218" s="91">
        <v>749611.28</v>
      </c>
      <c r="T218" s="91">
        <v>14854.27</v>
      </c>
      <c r="U218" s="91">
        <v>0</v>
      </c>
      <c r="V218" s="91">
        <v>58793.52</v>
      </c>
      <c r="W218" s="91">
        <v>0</v>
      </c>
      <c r="X218" s="91">
        <f>+R218+S218+T218+V218+W218</f>
        <v>5155230.5199999996</v>
      </c>
      <c r="Y218" s="103" t="s">
        <v>375</v>
      </c>
      <c r="Z218" s="91"/>
      <c r="AA218" s="146">
        <v>287042.42</v>
      </c>
      <c r="AB218" s="176">
        <v>28432.840000000004</v>
      </c>
      <c r="AC218" s="1"/>
      <c r="AD218" s="1"/>
      <c r="AE218" s="1"/>
    </row>
    <row r="219" spans="2:31" s="5" customFormat="1" ht="134.25" customHeight="1" x14ac:dyDescent="0.25">
      <c r="B219" s="105">
        <f t="shared" si="35"/>
        <v>190</v>
      </c>
      <c r="C219" s="276"/>
      <c r="D219" s="154" t="s">
        <v>850</v>
      </c>
      <c r="E219" s="115">
        <v>118939</v>
      </c>
      <c r="F219" s="81" t="s">
        <v>852</v>
      </c>
      <c r="G219" s="154" t="s">
        <v>829</v>
      </c>
      <c r="H219" s="82" t="s">
        <v>123</v>
      </c>
      <c r="I219" s="159" t="s">
        <v>854</v>
      </c>
      <c r="J219" s="118" t="s">
        <v>853</v>
      </c>
      <c r="K219" s="118">
        <v>43884</v>
      </c>
      <c r="L219" s="136">
        <v>0.85</v>
      </c>
      <c r="M219" s="83" t="str">
        <f>VLOOKUP($E219,Sheet1!$A:$C,2,FALSE)</f>
        <v>Regiunea 2 Sud-Est</v>
      </c>
      <c r="N219" s="83" t="str">
        <f>VLOOKUP($E219,Sheet1!$A:$C,3,FALSE)</f>
        <v>Vrancea</v>
      </c>
      <c r="O219" s="82"/>
      <c r="P219" s="82" t="s">
        <v>851</v>
      </c>
      <c r="Q219" s="103">
        <f t="shared" si="27"/>
        <v>3559089.75</v>
      </c>
      <c r="R219" s="91">
        <v>3025226.29</v>
      </c>
      <c r="S219" s="91">
        <v>533863.46</v>
      </c>
      <c r="T219" s="91">
        <v>0</v>
      </c>
      <c r="U219" s="91">
        <v>0</v>
      </c>
      <c r="V219" s="91">
        <v>0</v>
      </c>
      <c r="W219" s="91">
        <v>0</v>
      </c>
      <c r="X219" s="91">
        <f>+R219+S219+T219+V219+W219</f>
        <v>3559089.75</v>
      </c>
      <c r="Y219" s="103" t="s">
        <v>375</v>
      </c>
      <c r="Z219" s="91"/>
      <c r="AA219" s="146">
        <v>481239.2</v>
      </c>
      <c r="AB219" s="176">
        <v>81300.06</v>
      </c>
      <c r="AC219" s="1"/>
      <c r="AD219" s="1"/>
      <c r="AE219" s="1"/>
    </row>
    <row r="220" spans="2:31" s="5" customFormat="1" ht="71.25" customHeight="1" x14ac:dyDescent="0.25">
      <c r="B220" s="105">
        <f t="shared" si="35"/>
        <v>191</v>
      </c>
      <c r="C220" s="149"/>
      <c r="D220" s="154" t="s">
        <v>982</v>
      </c>
      <c r="E220" s="115">
        <v>118245</v>
      </c>
      <c r="F220" s="81" t="s">
        <v>986</v>
      </c>
      <c r="G220" s="154" t="s">
        <v>983</v>
      </c>
      <c r="H220" s="82" t="s">
        <v>984</v>
      </c>
      <c r="I220" s="159" t="s">
        <v>1005</v>
      </c>
      <c r="J220" s="118" t="s">
        <v>987</v>
      </c>
      <c r="K220" s="118">
        <v>44196</v>
      </c>
      <c r="L220" s="136">
        <v>0.85</v>
      </c>
      <c r="M220" s="83" t="s">
        <v>615</v>
      </c>
      <c r="N220" s="83" t="s">
        <v>645</v>
      </c>
      <c r="O220" s="82"/>
      <c r="P220" s="82" t="s">
        <v>985</v>
      </c>
      <c r="Q220" s="103">
        <f t="shared" si="27"/>
        <v>12918730.629999999</v>
      </c>
      <c r="R220" s="91">
        <v>10980921.039999999</v>
      </c>
      <c r="S220" s="91">
        <v>1937809.59</v>
      </c>
      <c r="T220" s="91">
        <v>0</v>
      </c>
      <c r="U220" s="91">
        <v>0</v>
      </c>
      <c r="V220" s="91">
        <v>0</v>
      </c>
      <c r="W220" s="91">
        <v>0</v>
      </c>
      <c r="X220" s="91">
        <f>+R220+S220+T220+V220+W220</f>
        <v>12918730.629999999</v>
      </c>
      <c r="Y220" s="103" t="s">
        <v>375</v>
      </c>
      <c r="Z220" s="91"/>
      <c r="AA220" s="146">
        <v>1199909.67</v>
      </c>
      <c r="AB220" s="176">
        <v>51565.58</v>
      </c>
      <c r="AC220" s="1"/>
      <c r="AD220" s="1"/>
      <c r="AE220" s="1"/>
    </row>
    <row r="221" spans="2:31" s="5" customFormat="1" ht="69" customHeight="1" x14ac:dyDescent="0.25">
      <c r="B221" s="105">
        <f t="shared" si="35"/>
        <v>192</v>
      </c>
      <c r="C221" s="149"/>
      <c r="D221" s="154" t="s">
        <v>988</v>
      </c>
      <c r="E221" s="115">
        <v>117017</v>
      </c>
      <c r="F221" s="81" t="s">
        <v>1006</v>
      </c>
      <c r="G221" s="154" t="s">
        <v>989</v>
      </c>
      <c r="H221" s="82" t="s">
        <v>990</v>
      </c>
      <c r="I221" s="159" t="s">
        <v>1002</v>
      </c>
      <c r="J221" s="118" t="s">
        <v>1007</v>
      </c>
      <c r="K221" s="118">
        <v>44255</v>
      </c>
      <c r="L221" s="136">
        <v>0.85</v>
      </c>
      <c r="M221" s="83" t="s">
        <v>613</v>
      </c>
      <c r="N221" s="83" t="s">
        <v>991</v>
      </c>
      <c r="O221" s="82"/>
      <c r="P221" s="82" t="s">
        <v>992</v>
      </c>
      <c r="Q221" s="103">
        <f t="shared" si="27"/>
        <v>7769525.5499999998</v>
      </c>
      <c r="R221" s="91">
        <v>6604096.7199999997</v>
      </c>
      <c r="S221" s="91">
        <v>1165428.83</v>
      </c>
      <c r="T221" s="91">
        <v>0</v>
      </c>
      <c r="U221" s="91">
        <v>0</v>
      </c>
      <c r="V221" s="91">
        <v>0</v>
      </c>
      <c r="W221" s="91">
        <v>0</v>
      </c>
      <c r="X221" s="91">
        <f>+R221+S221+T221+V221+W221</f>
        <v>7769525.5499999998</v>
      </c>
      <c r="Y221" s="103" t="s">
        <v>375</v>
      </c>
      <c r="Z221" s="91"/>
      <c r="AA221" s="146">
        <v>1734354.31</v>
      </c>
      <c r="AB221" s="176">
        <v>168953.25</v>
      </c>
      <c r="AC221" s="1"/>
      <c r="AD221" s="1"/>
      <c r="AE221" s="1"/>
    </row>
    <row r="222" spans="2:31" s="5" customFormat="1" ht="134.25" customHeight="1" x14ac:dyDescent="0.25">
      <c r="B222" s="105">
        <f t="shared" si="35"/>
        <v>193</v>
      </c>
      <c r="C222" s="149"/>
      <c r="D222" s="154" t="s">
        <v>993</v>
      </c>
      <c r="E222" s="115">
        <v>117007</v>
      </c>
      <c r="F222" s="81" t="s">
        <v>1008</v>
      </c>
      <c r="G222" s="154" t="s">
        <v>995</v>
      </c>
      <c r="H222" s="82" t="s">
        <v>994</v>
      </c>
      <c r="I222" s="159" t="s">
        <v>1001</v>
      </c>
      <c r="J222" s="118" t="s">
        <v>1009</v>
      </c>
      <c r="K222" s="118">
        <v>44196</v>
      </c>
      <c r="L222" s="136">
        <v>0.85</v>
      </c>
      <c r="M222" s="83" t="s">
        <v>628</v>
      </c>
      <c r="N222" s="83" t="s">
        <v>817</v>
      </c>
      <c r="O222" s="82"/>
      <c r="P222" s="82" t="s">
        <v>996</v>
      </c>
      <c r="Q222" s="103">
        <f t="shared" si="27"/>
        <v>12431214.26</v>
      </c>
      <c r="R222" s="91">
        <v>10566532.119999999</v>
      </c>
      <c r="S222" s="91">
        <v>1864682.14</v>
      </c>
      <c r="T222" s="91">
        <v>0</v>
      </c>
      <c r="U222" s="91">
        <v>0</v>
      </c>
      <c r="V222" s="91">
        <v>0</v>
      </c>
      <c r="W222" s="91">
        <v>0</v>
      </c>
      <c r="X222" s="91">
        <f t="shared" ref="X222:X235" si="36">+R222+S222+T222+U222+V222+W222</f>
        <v>12431214.26</v>
      </c>
      <c r="Y222" s="103" t="s">
        <v>375</v>
      </c>
      <c r="Z222" s="91"/>
      <c r="AA222" s="146">
        <v>143962.13</v>
      </c>
      <c r="AB222" s="176">
        <v>25405.08</v>
      </c>
      <c r="AC222" s="1"/>
      <c r="AD222" s="1"/>
      <c r="AE222" s="1"/>
    </row>
    <row r="223" spans="2:31" s="5" customFormat="1" ht="79.5" customHeight="1" x14ac:dyDescent="0.25">
      <c r="B223" s="105">
        <f t="shared" si="35"/>
        <v>194</v>
      </c>
      <c r="C223" s="149"/>
      <c r="D223" s="154" t="s">
        <v>1003</v>
      </c>
      <c r="E223" s="115">
        <v>119010</v>
      </c>
      <c r="F223" s="81" t="s">
        <v>999</v>
      </c>
      <c r="G223" s="154" t="s">
        <v>998</v>
      </c>
      <c r="H223" s="82" t="s">
        <v>997</v>
      </c>
      <c r="I223" s="159" t="s">
        <v>1004</v>
      </c>
      <c r="J223" s="118">
        <v>42768</v>
      </c>
      <c r="K223" s="118">
        <v>44012</v>
      </c>
      <c r="L223" s="136">
        <v>0.85</v>
      </c>
      <c r="M223" s="83" t="s">
        <v>619</v>
      </c>
      <c r="N223" s="83" t="s">
        <v>652</v>
      </c>
      <c r="O223" s="82"/>
      <c r="P223" s="82" t="s">
        <v>1000</v>
      </c>
      <c r="Q223" s="103">
        <f t="shared" si="27"/>
        <v>4230697.2</v>
      </c>
      <c r="R223" s="91">
        <v>3596092.62</v>
      </c>
      <c r="S223" s="91">
        <v>634604.57999999996</v>
      </c>
      <c r="T223" s="91">
        <v>0</v>
      </c>
      <c r="U223" s="91">
        <v>0</v>
      </c>
      <c r="V223" s="91">
        <v>0</v>
      </c>
      <c r="W223" s="91">
        <v>0</v>
      </c>
      <c r="X223" s="91">
        <f t="shared" si="36"/>
        <v>4230697.2</v>
      </c>
      <c r="Y223" s="103" t="s">
        <v>375</v>
      </c>
      <c r="Z223" s="91"/>
      <c r="AA223" s="160">
        <v>420529.88</v>
      </c>
      <c r="AB223" s="177">
        <v>0</v>
      </c>
      <c r="AC223" s="1"/>
      <c r="AD223" s="1"/>
      <c r="AE223" s="1"/>
    </row>
    <row r="224" spans="2:31" s="5" customFormat="1" ht="220.5" customHeight="1" x14ac:dyDescent="0.25">
      <c r="B224" s="105">
        <f t="shared" si="35"/>
        <v>195</v>
      </c>
      <c r="C224" s="149"/>
      <c r="D224" s="154" t="s">
        <v>1015</v>
      </c>
      <c r="E224" s="115">
        <v>118054</v>
      </c>
      <c r="F224" s="81" t="s">
        <v>1021</v>
      </c>
      <c r="G224" s="154" t="s">
        <v>1017</v>
      </c>
      <c r="H224" s="82" t="s">
        <v>1016</v>
      </c>
      <c r="I224" s="159" t="s">
        <v>1178</v>
      </c>
      <c r="J224" s="118" t="s">
        <v>1022</v>
      </c>
      <c r="K224" s="118">
        <v>43830</v>
      </c>
      <c r="L224" s="136">
        <v>0.85</v>
      </c>
      <c r="M224" s="83" t="s">
        <v>624</v>
      </c>
      <c r="N224" s="83" t="s">
        <v>643</v>
      </c>
      <c r="O224" s="82"/>
      <c r="P224" s="82" t="s">
        <v>1020</v>
      </c>
      <c r="Q224" s="103">
        <f t="shared" si="27"/>
        <v>3853697.9</v>
      </c>
      <c r="R224" s="91">
        <v>3275643.21</v>
      </c>
      <c r="S224" s="91">
        <v>578054.68999999994</v>
      </c>
      <c r="T224" s="91">
        <v>0</v>
      </c>
      <c r="U224" s="91">
        <v>0</v>
      </c>
      <c r="V224" s="91">
        <v>0</v>
      </c>
      <c r="W224" s="91">
        <v>0</v>
      </c>
      <c r="X224" s="91">
        <f t="shared" si="36"/>
        <v>3853697.9</v>
      </c>
      <c r="Y224" s="103" t="s">
        <v>375</v>
      </c>
      <c r="Z224" s="91"/>
      <c r="AA224" s="160">
        <v>193893.55000000002</v>
      </c>
      <c r="AB224" s="177">
        <v>26106.449999999997</v>
      </c>
      <c r="AC224" s="1"/>
      <c r="AD224" s="1"/>
      <c r="AE224" s="1"/>
    </row>
    <row r="225" spans="2:31" s="5" customFormat="1" ht="73.5" customHeight="1" x14ac:dyDescent="0.25">
      <c r="B225" s="105">
        <f t="shared" si="35"/>
        <v>196</v>
      </c>
      <c r="C225" s="149"/>
      <c r="D225" s="154" t="s">
        <v>1023</v>
      </c>
      <c r="E225" s="115">
        <v>119122</v>
      </c>
      <c r="F225" s="81" t="s">
        <v>1026</v>
      </c>
      <c r="G225" s="154" t="s">
        <v>1018</v>
      </c>
      <c r="H225" s="82" t="s">
        <v>1024</v>
      </c>
      <c r="I225" s="159" t="s">
        <v>1179</v>
      </c>
      <c r="J225" s="118" t="s">
        <v>1027</v>
      </c>
      <c r="K225" s="118">
        <v>44165</v>
      </c>
      <c r="L225" s="136">
        <v>0.85</v>
      </c>
      <c r="M225" s="83" t="s">
        <v>619</v>
      </c>
      <c r="N225" s="83" t="s">
        <v>634</v>
      </c>
      <c r="O225" s="82"/>
      <c r="P225" s="82" t="s">
        <v>1025</v>
      </c>
      <c r="Q225" s="103">
        <f t="shared" si="27"/>
        <v>3479419.2199999997</v>
      </c>
      <c r="R225" s="91">
        <v>2957506.34</v>
      </c>
      <c r="S225" s="91">
        <v>521912.88</v>
      </c>
      <c r="T225" s="91">
        <v>0</v>
      </c>
      <c r="U225" s="91">
        <v>0</v>
      </c>
      <c r="V225" s="91">
        <v>0</v>
      </c>
      <c r="W225" s="91">
        <v>0</v>
      </c>
      <c r="X225" s="91">
        <f t="shared" si="36"/>
        <v>3479419.2199999997</v>
      </c>
      <c r="Y225" s="103" t="s">
        <v>375</v>
      </c>
      <c r="Z225" s="91"/>
      <c r="AA225" s="146">
        <v>525997.23</v>
      </c>
      <c r="AB225" s="177">
        <v>80225.649999999994</v>
      </c>
      <c r="AC225" s="1"/>
      <c r="AD225" s="1"/>
      <c r="AE225" s="1"/>
    </row>
    <row r="226" spans="2:31" s="5" customFormat="1" ht="210.75" customHeight="1" x14ac:dyDescent="0.25">
      <c r="B226" s="105">
        <f t="shared" si="35"/>
        <v>197</v>
      </c>
      <c r="C226" s="151"/>
      <c r="D226" s="154" t="s">
        <v>1028</v>
      </c>
      <c r="E226" s="115">
        <v>119150</v>
      </c>
      <c r="F226" s="81" t="s">
        <v>1033</v>
      </c>
      <c r="G226" s="154" t="s">
        <v>1019</v>
      </c>
      <c r="H226" s="82" t="s">
        <v>1029</v>
      </c>
      <c r="I226" s="159" t="s">
        <v>1181</v>
      </c>
      <c r="J226" s="118" t="s">
        <v>1034</v>
      </c>
      <c r="K226" s="118">
        <v>44255</v>
      </c>
      <c r="L226" s="136">
        <v>0.85</v>
      </c>
      <c r="M226" s="83" t="s">
        <v>1030</v>
      </c>
      <c r="N226" s="83" t="s">
        <v>1031</v>
      </c>
      <c r="O226" s="82"/>
      <c r="P226" s="82" t="s">
        <v>1032</v>
      </c>
      <c r="Q226" s="103">
        <f t="shared" si="27"/>
        <v>8991436.4399999995</v>
      </c>
      <c r="R226" s="91">
        <v>7642720.9699999997</v>
      </c>
      <c r="S226" s="91">
        <v>1348715.47</v>
      </c>
      <c r="T226" s="91">
        <v>0</v>
      </c>
      <c r="U226" s="91">
        <v>0</v>
      </c>
      <c r="V226" s="91">
        <v>0</v>
      </c>
      <c r="W226" s="91">
        <v>0</v>
      </c>
      <c r="X226" s="91">
        <f t="shared" si="36"/>
        <v>8991436.4399999995</v>
      </c>
      <c r="Y226" s="103" t="s">
        <v>375</v>
      </c>
      <c r="Z226" s="91"/>
      <c r="AA226" s="146">
        <v>1317872.23</v>
      </c>
      <c r="AB226" s="177">
        <v>90539.849999999991</v>
      </c>
      <c r="AC226" s="1"/>
      <c r="AD226" s="1"/>
      <c r="AE226" s="1"/>
    </row>
    <row r="227" spans="2:31" s="5" customFormat="1" ht="67.5" customHeight="1" x14ac:dyDescent="0.25">
      <c r="B227" s="105">
        <f t="shared" si="35"/>
        <v>198</v>
      </c>
      <c r="C227" s="151"/>
      <c r="D227" s="154" t="s">
        <v>1053</v>
      </c>
      <c r="E227" s="115">
        <v>117254</v>
      </c>
      <c r="F227" s="81" t="s">
        <v>1056</v>
      </c>
      <c r="G227" s="154" t="s">
        <v>1055</v>
      </c>
      <c r="H227" s="82" t="s">
        <v>1054</v>
      </c>
      <c r="I227" s="159" t="s">
        <v>1180</v>
      </c>
      <c r="J227" s="118" t="s">
        <v>1057</v>
      </c>
      <c r="K227" s="118">
        <v>44286</v>
      </c>
      <c r="L227" s="136">
        <v>0.85</v>
      </c>
      <c r="M227" s="83" t="s">
        <v>615</v>
      </c>
      <c r="N227" s="83" t="s">
        <v>630</v>
      </c>
      <c r="O227" s="82"/>
      <c r="P227" s="82" t="s">
        <v>1058</v>
      </c>
      <c r="Q227" s="103">
        <f t="shared" si="27"/>
        <v>6145223.6999999993</v>
      </c>
      <c r="R227" s="91">
        <v>5223440.1399999997</v>
      </c>
      <c r="S227" s="91">
        <v>921783.56</v>
      </c>
      <c r="T227" s="91">
        <v>0</v>
      </c>
      <c r="U227" s="91">
        <v>0</v>
      </c>
      <c r="V227" s="91">
        <v>2249.96</v>
      </c>
      <c r="W227" s="91">
        <v>0</v>
      </c>
      <c r="X227" s="91">
        <f t="shared" si="36"/>
        <v>6147473.6599999992</v>
      </c>
      <c r="Y227" s="103" t="s">
        <v>375</v>
      </c>
      <c r="Z227" s="91"/>
      <c r="AA227" s="160">
        <v>0</v>
      </c>
      <c r="AB227" s="177">
        <v>0</v>
      </c>
      <c r="AC227" s="1"/>
      <c r="AD227" s="1"/>
      <c r="AE227" s="1"/>
    </row>
    <row r="228" spans="2:31" s="5" customFormat="1" ht="117" customHeight="1" x14ac:dyDescent="0.25">
      <c r="B228" s="105">
        <f t="shared" si="35"/>
        <v>199</v>
      </c>
      <c r="C228" s="151"/>
      <c r="D228" s="154" t="s">
        <v>1059</v>
      </c>
      <c r="E228" s="115">
        <v>119008</v>
      </c>
      <c r="F228" s="81" t="s">
        <v>1063</v>
      </c>
      <c r="G228" s="154" t="s">
        <v>1060</v>
      </c>
      <c r="H228" s="82" t="s">
        <v>1061</v>
      </c>
      <c r="I228" s="159" t="s">
        <v>1182</v>
      </c>
      <c r="J228" s="118" t="s">
        <v>1064</v>
      </c>
      <c r="K228" s="118">
        <v>43281</v>
      </c>
      <c r="L228" s="136">
        <v>0.85</v>
      </c>
      <c r="M228" s="83" t="s">
        <v>613</v>
      </c>
      <c r="N228" s="83" t="s">
        <v>620</v>
      </c>
      <c r="O228" s="82"/>
      <c r="P228" s="82" t="s">
        <v>1062</v>
      </c>
      <c r="Q228" s="103">
        <f t="shared" si="27"/>
        <v>3688188.0199999996</v>
      </c>
      <c r="R228" s="91">
        <v>3134959.82</v>
      </c>
      <c r="S228" s="91">
        <v>553228.19999999995</v>
      </c>
      <c r="T228" s="91">
        <v>0</v>
      </c>
      <c r="U228" s="91">
        <v>0</v>
      </c>
      <c r="V228" s="91">
        <v>0</v>
      </c>
      <c r="W228" s="91">
        <v>0</v>
      </c>
      <c r="X228" s="91">
        <f t="shared" si="36"/>
        <v>3688188.0199999996</v>
      </c>
      <c r="Y228" s="103" t="s">
        <v>375</v>
      </c>
      <c r="Z228" s="91"/>
      <c r="AA228" s="160">
        <v>318670.07</v>
      </c>
      <c r="AB228" s="177">
        <v>49536</v>
      </c>
      <c r="AC228" s="1"/>
      <c r="AD228" s="1"/>
      <c r="AE228" s="1"/>
    </row>
    <row r="229" spans="2:31" s="5" customFormat="1" ht="236.25" customHeight="1" x14ac:dyDescent="0.25">
      <c r="B229" s="105">
        <f t="shared" si="35"/>
        <v>200</v>
      </c>
      <c r="C229" s="154"/>
      <c r="D229" s="154" t="s">
        <v>1086</v>
      </c>
      <c r="E229" s="115">
        <v>116964</v>
      </c>
      <c r="F229" s="81" t="s">
        <v>1090</v>
      </c>
      <c r="G229" s="154" t="s">
        <v>1088</v>
      </c>
      <c r="H229" s="83" t="s">
        <v>1087</v>
      </c>
      <c r="I229" s="159" t="s">
        <v>1183</v>
      </c>
      <c r="J229" s="118" t="s">
        <v>1091</v>
      </c>
      <c r="K229" s="118" t="s">
        <v>1092</v>
      </c>
      <c r="L229" s="136">
        <v>0.85</v>
      </c>
      <c r="M229" s="83" t="s">
        <v>624</v>
      </c>
      <c r="N229" s="83" t="s">
        <v>631</v>
      </c>
      <c r="O229" s="82"/>
      <c r="P229" s="82" t="s">
        <v>1089</v>
      </c>
      <c r="Q229" s="103">
        <f t="shared" si="27"/>
        <v>20584525.449999999</v>
      </c>
      <c r="R229" s="91">
        <v>17496846.629999999</v>
      </c>
      <c r="S229" s="91">
        <v>3087678.82</v>
      </c>
      <c r="T229" s="91">
        <v>0</v>
      </c>
      <c r="U229" s="91">
        <v>0</v>
      </c>
      <c r="V229" s="91">
        <v>0</v>
      </c>
      <c r="W229" s="91">
        <v>0</v>
      </c>
      <c r="X229" s="91">
        <f t="shared" si="36"/>
        <v>20584525.449999999</v>
      </c>
      <c r="Y229" s="103" t="s">
        <v>375</v>
      </c>
      <c r="Z229" s="91"/>
      <c r="AA229" s="146">
        <v>1339500</v>
      </c>
      <c r="AB229" s="177">
        <v>0</v>
      </c>
      <c r="AC229" s="1"/>
      <c r="AD229" s="1"/>
      <c r="AE229" s="1"/>
    </row>
    <row r="230" spans="2:31" s="5" customFormat="1" ht="134.25" customHeight="1" x14ac:dyDescent="0.25">
      <c r="B230" s="105">
        <f t="shared" si="35"/>
        <v>201</v>
      </c>
      <c r="C230" s="151"/>
      <c r="D230" s="154" t="s">
        <v>1109</v>
      </c>
      <c r="E230" s="115">
        <v>119609</v>
      </c>
      <c r="F230" s="81" t="s">
        <v>1119</v>
      </c>
      <c r="G230" s="154" t="s">
        <v>1088</v>
      </c>
      <c r="H230" s="82" t="s">
        <v>1110</v>
      </c>
      <c r="I230" s="159" t="s">
        <v>1184</v>
      </c>
      <c r="J230" s="118" t="s">
        <v>1120</v>
      </c>
      <c r="K230" s="118" t="s">
        <v>392</v>
      </c>
      <c r="L230" s="136">
        <v>0.85</v>
      </c>
      <c r="M230" s="83" t="s">
        <v>1111</v>
      </c>
      <c r="N230" s="83" t="s">
        <v>1112</v>
      </c>
      <c r="O230" s="82"/>
      <c r="P230" s="82" t="s">
        <v>1115</v>
      </c>
      <c r="Q230" s="103">
        <f t="shared" si="27"/>
        <v>4599057.3499999996</v>
      </c>
      <c r="R230" s="91">
        <v>3909198.75</v>
      </c>
      <c r="S230" s="91">
        <v>673354.85</v>
      </c>
      <c r="T230" s="91">
        <v>16503.75</v>
      </c>
      <c r="U230" s="91">
        <v>0</v>
      </c>
      <c r="V230" s="91">
        <v>0</v>
      </c>
      <c r="W230" s="91">
        <v>0</v>
      </c>
      <c r="X230" s="91">
        <f t="shared" si="36"/>
        <v>4599057.3499999996</v>
      </c>
      <c r="Y230" s="103" t="s">
        <v>375</v>
      </c>
      <c r="Z230" s="91"/>
      <c r="AA230" s="160">
        <v>299992</v>
      </c>
      <c r="AB230" s="177">
        <v>0</v>
      </c>
      <c r="AC230" s="1"/>
      <c r="AD230" s="1"/>
      <c r="AE230" s="1"/>
    </row>
    <row r="231" spans="2:31" s="5" customFormat="1" ht="134.25" customHeight="1" x14ac:dyDescent="0.25">
      <c r="B231" s="105">
        <f t="shared" si="35"/>
        <v>202</v>
      </c>
      <c r="C231" s="151"/>
      <c r="D231" s="154" t="s">
        <v>1113</v>
      </c>
      <c r="E231" s="115">
        <v>119050</v>
      </c>
      <c r="F231" s="81" t="s">
        <v>1117</v>
      </c>
      <c r="G231" s="154" t="s">
        <v>1088</v>
      </c>
      <c r="H231" s="82" t="s">
        <v>1114</v>
      </c>
      <c r="I231" s="159" t="s">
        <v>1185</v>
      </c>
      <c r="J231" s="118" t="s">
        <v>1118</v>
      </c>
      <c r="K231" s="118" t="s">
        <v>540</v>
      </c>
      <c r="L231" s="136">
        <v>0.85</v>
      </c>
      <c r="M231" s="83" t="s">
        <v>619</v>
      </c>
      <c r="N231" s="83" t="s">
        <v>634</v>
      </c>
      <c r="O231" s="82"/>
      <c r="P231" s="82" t="s">
        <v>1116</v>
      </c>
      <c r="Q231" s="103">
        <f t="shared" si="27"/>
        <v>2862872.47</v>
      </c>
      <c r="R231" s="91">
        <v>2433441.6</v>
      </c>
      <c r="S231" s="91">
        <v>429430.87</v>
      </c>
      <c r="T231" s="91">
        <v>0</v>
      </c>
      <c r="U231" s="91">
        <v>0</v>
      </c>
      <c r="V231" s="91">
        <v>172.96</v>
      </c>
      <c r="W231" s="91">
        <v>0</v>
      </c>
      <c r="X231" s="91">
        <f t="shared" si="36"/>
        <v>2863045.43</v>
      </c>
      <c r="Y231" s="103" t="s">
        <v>375</v>
      </c>
      <c r="Z231" s="91"/>
      <c r="AA231" s="160">
        <v>277652.02</v>
      </c>
      <c r="AB231" s="177">
        <v>0</v>
      </c>
      <c r="AC231" s="1"/>
      <c r="AD231" s="1"/>
      <c r="AE231" s="1"/>
    </row>
    <row r="232" spans="2:31" s="5" customFormat="1" ht="134.25" customHeight="1" x14ac:dyDescent="0.25">
      <c r="B232" s="105">
        <f t="shared" si="35"/>
        <v>203</v>
      </c>
      <c r="C232" s="151"/>
      <c r="D232" s="154" t="s">
        <v>1121</v>
      </c>
      <c r="E232" s="115">
        <v>119252</v>
      </c>
      <c r="F232" s="81" t="s">
        <v>1123</v>
      </c>
      <c r="G232" s="154" t="s">
        <v>1088</v>
      </c>
      <c r="H232" s="82" t="s">
        <v>990</v>
      </c>
      <c r="I232" s="159" t="s">
        <v>1186</v>
      </c>
      <c r="J232" s="118" t="s">
        <v>1124</v>
      </c>
      <c r="K232" s="118" t="s">
        <v>390</v>
      </c>
      <c r="L232" s="136">
        <v>0.85</v>
      </c>
      <c r="M232" s="83" t="s">
        <v>622</v>
      </c>
      <c r="N232" s="83" t="s">
        <v>409</v>
      </c>
      <c r="O232" s="82"/>
      <c r="P232" s="82" t="s">
        <v>1122</v>
      </c>
      <c r="Q232" s="103">
        <f t="shared" si="27"/>
        <v>8507655.3000000007</v>
      </c>
      <c r="R232" s="91">
        <v>7231507</v>
      </c>
      <c r="S232" s="91">
        <v>1276148.3</v>
      </c>
      <c r="T232" s="91">
        <v>0</v>
      </c>
      <c r="U232" s="91">
        <v>0</v>
      </c>
      <c r="V232" s="91">
        <v>0</v>
      </c>
      <c r="W232" s="91">
        <v>0</v>
      </c>
      <c r="X232" s="91">
        <f t="shared" si="36"/>
        <v>8507655.3000000007</v>
      </c>
      <c r="Y232" s="103" t="s">
        <v>375</v>
      </c>
      <c r="Z232" s="91"/>
      <c r="AA232" s="146">
        <v>1543795.23</v>
      </c>
      <c r="AB232" s="177">
        <v>122299.45</v>
      </c>
      <c r="AC232" s="1"/>
      <c r="AD232" s="1"/>
      <c r="AE232" s="1"/>
    </row>
    <row r="233" spans="2:31" s="5" customFormat="1" ht="142.5" customHeight="1" x14ac:dyDescent="0.25">
      <c r="B233" s="105">
        <f t="shared" si="35"/>
        <v>204</v>
      </c>
      <c r="C233" s="199"/>
      <c r="D233" s="200" t="s">
        <v>1244</v>
      </c>
      <c r="E233" s="115">
        <v>119428</v>
      </c>
      <c r="F233" s="81" t="s">
        <v>1248</v>
      </c>
      <c r="G233" s="200" t="s">
        <v>1088</v>
      </c>
      <c r="H233" s="83" t="s">
        <v>1245</v>
      </c>
      <c r="I233" s="159" t="s">
        <v>1259</v>
      </c>
      <c r="J233" s="118" t="s">
        <v>1249</v>
      </c>
      <c r="K233" s="118" t="s">
        <v>1250</v>
      </c>
      <c r="L233" s="136">
        <v>0.85</v>
      </c>
      <c r="M233" s="83" t="s">
        <v>1223</v>
      </c>
      <c r="N233" s="83" t="s">
        <v>1247</v>
      </c>
      <c r="O233" s="82" t="s">
        <v>372</v>
      </c>
      <c r="P233" s="82" t="s">
        <v>1246</v>
      </c>
      <c r="Q233" s="103">
        <f t="shared" si="27"/>
        <v>44262301.239999995</v>
      </c>
      <c r="R233" s="91">
        <v>37622956.049999997</v>
      </c>
      <c r="S233" s="91">
        <v>332416.46999999997</v>
      </c>
      <c r="T233" s="91">
        <v>6306928.7199999997</v>
      </c>
      <c r="U233" s="91">
        <v>0</v>
      </c>
      <c r="V233" s="91">
        <v>88702.05</v>
      </c>
      <c r="W233" s="91">
        <v>0</v>
      </c>
      <c r="X233" s="91">
        <f t="shared" si="36"/>
        <v>44351003.289999992</v>
      </c>
      <c r="Y233" s="103" t="s">
        <v>375</v>
      </c>
      <c r="Z233" s="91"/>
      <c r="AA233" s="160">
        <v>188756.11</v>
      </c>
      <c r="AB233" s="216">
        <v>32854.86</v>
      </c>
      <c r="AC233" s="1"/>
      <c r="AD233" s="1"/>
      <c r="AE233" s="1"/>
    </row>
    <row r="234" spans="2:31" s="5" customFormat="1" ht="224.25" customHeight="1" x14ac:dyDescent="0.25">
      <c r="B234" s="105">
        <f t="shared" si="35"/>
        <v>205</v>
      </c>
      <c r="C234" s="210"/>
      <c r="D234" s="220" t="s">
        <v>1308</v>
      </c>
      <c r="E234" s="115">
        <v>119707</v>
      </c>
      <c r="F234" s="81" t="s">
        <v>1299</v>
      </c>
      <c r="G234" s="212" t="s">
        <v>1088</v>
      </c>
      <c r="H234" s="83" t="s">
        <v>1298</v>
      </c>
      <c r="I234" s="159" t="s">
        <v>1309</v>
      </c>
      <c r="J234" s="118" t="s">
        <v>960</v>
      </c>
      <c r="K234" s="118" t="s">
        <v>1300</v>
      </c>
      <c r="L234" s="136">
        <v>0.85</v>
      </c>
      <c r="M234" s="83" t="s">
        <v>613</v>
      </c>
      <c r="N234" s="83" t="s">
        <v>626</v>
      </c>
      <c r="O234" s="82" t="s">
        <v>372</v>
      </c>
      <c r="P234" s="246" t="s">
        <v>1301</v>
      </c>
      <c r="Q234" s="214">
        <f t="shared" si="27"/>
        <v>1428447.56</v>
      </c>
      <c r="R234" s="91">
        <v>1214180.43</v>
      </c>
      <c r="S234" s="215">
        <v>210087.53</v>
      </c>
      <c r="T234" s="215">
        <v>4179.6000000000004</v>
      </c>
      <c r="U234" s="91">
        <v>0</v>
      </c>
      <c r="V234" s="91">
        <v>0</v>
      </c>
      <c r="W234" s="91">
        <v>0</v>
      </c>
      <c r="X234" s="91">
        <f t="shared" si="36"/>
        <v>1428447.56</v>
      </c>
      <c r="Y234" s="103" t="s">
        <v>375</v>
      </c>
      <c r="Z234" s="91"/>
      <c r="AA234" s="160">
        <v>0</v>
      </c>
      <c r="AB234" s="216">
        <v>0</v>
      </c>
      <c r="AC234" s="1"/>
      <c r="AD234" s="1"/>
      <c r="AE234" s="1"/>
    </row>
    <row r="235" spans="2:31" s="5" customFormat="1" ht="144" customHeight="1" x14ac:dyDescent="0.25">
      <c r="B235" s="105">
        <f t="shared" si="35"/>
        <v>206</v>
      </c>
      <c r="C235" s="228"/>
      <c r="D235" s="240" t="s">
        <v>1331</v>
      </c>
      <c r="E235" s="115">
        <v>120008</v>
      </c>
      <c r="F235" s="81" t="s">
        <v>1358</v>
      </c>
      <c r="G235" s="231" t="s">
        <v>1088</v>
      </c>
      <c r="H235" s="83" t="s">
        <v>1332</v>
      </c>
      <c r="I235" s="159" t="s">
        <v>1363</v>
      </c>
      <c r="J235" s="118" t="s">
        <v>1359</v>
      </c>
      <c r="K235" s="118" t="s">
        <v>1360</v>
      </c>
      <c r="L235" s="136">
        <v>0.85</v>
      </c>
      <c r="M235" s="83" t="s">
        <v>1223</v>
      </c>
      <c r="N235" s="83" t="s">
        <v>1224</v>
      </c>
      <c r="O235" s="82" t="s">
        <v>372</v>
      </c>
      <c r="P235" s="211" t="s">
        <v>1301</v>
      </c>
      <c r="Q235" s="214">
        <f t="shared" si="27"/>
        <v>29448876.420000002</v>
      </c>
      <c r="R235" s="91">
        <v>25031544.960000001</v>
      </c>
      <c r="S235" s="215">
        <v>1949641.67</v>
      </c>
      <c r="T235" s="215">
        <v>2467689.79</v>
      </c>
      <c r="U235" s="91">
        <v>0</v>
      </c>
      <c r="V235" s="91">
        <v>58994.12</v>
      </c>
      <c r="W235" s="91">
        <v>0</v>
      </c>
      <c r="X235" s="91">
        <f t="shared" si="36"/>
        <v>29507870.540000003</v>
      </c>
      <c r="Y235" s="103" t="s">
        <v>375</v>
      </c>
      <c r="Z235" s="91"/>
      <c r="AA235" s="160">
        <v>0</v>
      </c>
      <c r="AB235" s="216">
        <v>0</v>
      </c>
      <c r="AC235" s="1"/>
      <c r="AD235" s="1"/>
      <c r="AE235" s="1"/>
    </row>
    <row r="236" spans="2:31" s="5" customFormat="1" ht="18" customHeight="1" x14ac:dyDescent="0.25">
      <c r="B236" s="112"/>
      <c r="C236" s="113" t="s">
        <v>74</v>
      </c>
      <c r="D236" s="113"/>
      <c r="E236" s="113"/>
      <c r="F236" s="113"/>
      <c r="G236" s="113"/>
      <c r="H236" s="113"/>
      <c r="I236" s="38"/>
      <c r="J236" s="113"/>
      <c r="K236" s="113"/>
      <c r="L236" s="113"/>
      <c r="M236" s="113"/>
      <c r="N236" s="113"/>
      <c r="O236" s="113"/>
      <c r="P236" s="113"/>
      <c r="Q236" s="88">
        <f>SUM(Q180:Q235)</f>
        <v>383023237.11000007</v>
      </c>
      <c r="R236" s="88">
        <f>SUM(R180:R235)</f>
        <v>325569751.5399999</v>
      </c>
      <c r="S236" s="88">
        <f t="shared" ref="S236:X236" si="37">SUM(S180:S235)</f>
        <v>46243598.43</v>
      </c>
      <c r="T236" s="88">
        <f t="shared" si="37"/>
        <v>11209887.140000001</v>
      </c>
      <c r="U236" s="88">
        <f t="shared" si="37"/>
        <v>0</v>
      </c>
      <c r="V236" s="88">
        <f t="shared" si="37"/>
        <v>4149191.85</v>
      </c>
      <c r="W236" s="88">
        <f t="shared" si="37"/>
        <v>15800</v>
      </c>
      <c r="X236" s="88">
        <f t="shared" si="37"/>
        <v>387188228.96000004</v>
      </c>
      <c r="Y236" s="88"/>
      <c r="Z236" s="88"/>
      <c r="AA236" s="88">
        <f>SUM(AA180:AA234)</f>
        <v>65627919.25999999</v>
      </c>
      <c r="AB236" s="88">
        <f>SUM(AB180:AB234)</f>
        <v>8701202.339999998</v>
      </c>
      <c r="AC236" s="52"/>
      <c r="AD236" s="1">
        <f>+AC205-AC236</f>
        <v>0</v>
      </c>
      <c r="AE236" s="1"/>
    </row>
    <row r="237" spans="2:31" s="5" customFormat="1" ht="87" customHeight="1" x14ac:dyDescent="0.25">
      <c r="B237" s="94">
        <f>+B235+1</f>
        <v>207</v>
      </c>
      <c r="C237" s="275" t="s">
        <v>708</v>
      </c>
      <c r="D237" s="154" t="s">
        <v>1165</v>
      </c>
      <c r="E237" s="154">
        <v>109815</v>
      </c>
      <c r="F237" s="81" t="s">
        <v>314</v>
      </c>
      <c r="G237" s="274" t="s">
        <v>197</v>
      </c>
      <c r="H237" s="121" t="s">
        <v>198</v>
      </c>
      <c r="I237" s="159" t="s">
        <v>586</v>
      </c>
      <c r="J237" s="118">
        <v>42905</v>
      </c>
      <c r="K237" s="118">
        <v>44196</v>
      </c>
      <c r="L237" s="136">
        <v>0.85</v>
      </c>
      <c r="M237" s="83" t="str">
        <f>VLOOKUP($E237,Sheet1!$A:$C,2,FALSE)</f>
        <v>Regiunea 7 Centru</v>
      </c>
      <c r="N237" s="83" t="str">
        <f>VLOOKUP($E237,Sheet1!$A:$C,3,FALSE)</f>
        <v>Cluj</v>
      </c>
      <c r="O237" s="121" t="s">
        <v>372</v>
      </c>
      <c r="P237" s="121" t="s">
        <v>703</v>
      </c>
      <c r="Q237" s="103">
        <f t="shared" si="27"/>
        <v>79568907</v>
      </c>
      <c r="R237" s="91">
        <v>67633570.950000003</v>
      </c>
      <c r="S237" s="91">
        <v>10343957.91</v>
      </c>
      <c r="T237" s="91">
        <v>1591378.14</v>
      </c>
      <c r="U237" s="91"/>
      <c r="V237" s="91">
        <v>14868403.449999999</v>
      </c>
      <c r="W237" s="91">
        <v>0</v>
      </c>
      <c r="X237" s="91">
        <f>R237+S237+T237+V237+W237</f>
        <v>94437310.450000003</v>
      </c>
      <c r="Y237" s="91" t="s">
        <v>375</v>
      </c>
      <c r="Z237" s="91"/>
      <c r="AA237" s="161">
        <v>0</v>
      </c>
      <c r="AB237" s="178">
        <v>0</v>
      </c>
      <c r="AC237" s="1"/>
      <c r="AD237" s="1"/>
      <c r="AE237" s="1"/>
    </row>
    <row r="238" spans="2:31" s="5" customFormat="1" ht="88.5" customHeight="1" x14ac:dyDescent="0.25">
      <c r="B238" s="94">
        <f>+B237+1</f>
        <v>208</v>
      </c>
      <c r="C238" s="276"/>
      <c r="D238" s="154" t="s">
        <v>342</v>
      </c>
      <c r="E238" s="154">
        <v>109910</v>
      </c>
      <c r="F238" s="81" t="s">
        <v>343</v>
      </c>
      <c r="G238" s="274"/>
      <c r="H238" s="121" t="s">
        <v>344</v>
      </c>
      <c r="I238" s="159" t="s">
        <v>1270</v>
      </c>
      <c r="J238" s="118">
        <v>43005</v>
      </c>
      <c r="K238" s="118">
        <v>44196</v>
      </c>
      <c r="L238" s="136">
        <v>0.85</v>
      </c>
      <c r="M238" s="83" t="str">
        <f>VLOOKUP($E238,Sheet1!$A:$C,2,FALSE)</f>
        <v>Regiunea 7 Centru</v>
      </c>
      <c r="N238" s="83" t="str">
        <f>VLOOKUP($E238,Sheet1!$A:$C,3,FALSE)</f>
        <v>Mures</v>
      </c>
      <c r="O238" s="121" t="s">
        <v>372</v>
      </c>
      <c r="P238" s="121" t="s">
        <v>703</v>
      </c>
      <c r="Q238" s="103">
        <f t="shared" si="27"/>
        <v>29429731.460000001</v>
      </c>
      <c r="R238" s="91">
        <v>25015271.82</v>
      </c>
      <c r="S238" s="91">
        <v>3825865.09</v>
      </c>
      <c r="T238" s="91">
        <v>588594.55000000005</v>
      </c>
      <c r="U238" s="91"/>
      <c r="V238" s="91">
        <v>5843883.2999999998</v>
      </c>
      <c r="W238" s="91">
        <v>0</v>
      </c>
      <c r="X238" s="91">
        <f>R238+S238+T238+V238+W238</f>
        <v>35273614.759999998</v>
      </c>
      <c r="Y238" s="91" t="s">
        <v>375</v>
      </c>
      <c r="Z238" s="91" t="s">
        <v>376</v>
      </c>
      <c r="AA238" s="145">
        <v>4825458.38</v>
      </c>
      <c r="AB238" s="169">
        <v>738011.27999999991</v>
      </c>
      <c r="AC238" s="1"/>
      <c r="AD238" s="1"/>
      <c r="AE238" s="1"/>
    </row>
    <row r="239" spans="2:31" s="5" customFormat="1" ht="18" customHeight="1" x14ac:dyDescent="0.25">
      <c r="B239" s="112"/>
      <c r="C239" s="113" t="s">
        <v>146</v>
      </c>
      <c r="D239" s="113"/>
      <c r="E239" s="113"/>
      <c r="F239" s="113"/>
      <c r="G239" s="113"/>
      <c r="H239" s="113"/>
      <c r="I239" s="38"/>
      <c r="J239" s="113"/>
      <c r="K239" s="113"/>
      <c r="L239" s="113"/>
      <c r="M239" s="113"/>
      <c r="N239" s="113"/>
      <c r="O239" s="113"/>
      <c r="P239" s="113"/>
      <c r="Q239" s="88">
        <f t="shared" si="27"/>
        <v>108998638.46000001</v>
      </c>
      <c r="R239" s="88">
        <f>SUM(R237:R238)</f>
        <v>92648842.770000011</v>
      </c>
      <c r="S239" s="88">
        <f t="shared" ref="S239:AB239" si="38">SUM(S237:S238)</f>
        <v>14169823</v>
      </c>
      <c r="T239" s="88">
        <f t="shared" si="38"/>
        <v>2179972.69</v>
      </c>
      <c r="U239" s="88"/>
      <c r="V239" s="88">
        <f>SUM(V180:V236)</f>
        <v>8298383.7000000002</v>
      </c>
      <c r="W239" s="88">
        <f t="shared" si="38"/>
        <v>0</v>
      </c>
      <c r="X239" s="88">
        <f t="shared" si="38"/>
        <v>129710925.21000001</v>
      </c>
      <c r="Y239" s="88"/>
      <c r="Z239" s="88"/>
      <c r="AA239" s="89">
        <f t="shared" si="38"/>
        <v>4825458.38</v>
      </c>
      <c r="AB239" s="168">
        <f t="shared" si="38"/>
        <v>738011.27999999991</v>
      </c>
      <c r="AC239" s="52"/>
      <c r="AD239" s="52"/>
      <c r="AE239" s="1"/>
    </row>
    <row r="240" spans="2:31" s="5" customFormat="1" ht="25.5" customHeight="1" x14ac:dyDescent="0.25">
      <c r="B240" s="95"/>
      <c r="C240" s="96" t="s">
        <v>73</v>
      </c>
      <c r="D240" s="96"/>
      <c r="E240" s="96"/>
      <c r="F240" s="96"/>
      <c r="G240" s="96"/>
      <c r="H240" s="96"/>
      <c r="I240" s="39"/>
      <c r="J240" s="96"/>
      <c r="K240" s="96"/>
      <c r="L240" s="96"/>
      <c r="M240" s="96"/>
      <c r="N240" s="96"/>
      <c r="O240" s="96"/>
      <c r="P240" s="96"/>
      <c r="Q240" s="97">
        <f>+R240+S240+T240</f>
        <v>492021875.56999993</v>
      </c>
      <c r="R240" s="97">
        <f>+R239+R236</f>
        <v>418218594.30999994</v>
      </c>
      <c r="S240" s="97">
        <f t="shared" ref="S240:X240" si="39">S239+S236</f>
        <v>60413421.43</v>
      </c>
      <c r="T240" s="97">
        <f t="shared" si="39"/>
        <v>13389859.83</v>
      </c>
      <c r="U240" s="97"/>
      <c r="V240" s="97">
        <f t="shared" si="39"/>
        <v>12447575.550000001</v>
      </c>
      <c r="W240" s="97">
        <f t="shared" si="39"/>
        <v>15800</v>
      </c>
      <c r="X240" s="97">
        <f t="shared" si="39"/>
        <v>516899154.17000008</v>
      </c>
      <c r="Y240" s="97"/>
      <c r="Z240" s="97"/>
      <c r="AA240" s="98">
        <f>+AA236+AA239</f>
        <v>70453377.639999986</v>
      </c>
      <c r="AB240" s="171">
        <f>+AB236+AB239</f>
        <v>9439213.6199999973</v>
      </c>
      <c r="AC240" s="52"/>
      <c r="AD240" s="52"/>
      <c r="AE240" s="1"/>
    </row>
    <row r="241" spans="2:31" s="5" customFormat="1" x14ac:dyDescent="0.25">
      <c r="B241" s="77"/>
      <c r="C241" s="99" t="s">
        <v>3</v>
      </c>
      <c r="D241" s="78"/>
      <c r="E241" s="78"/>
      <c r="F241" s="99"/>
      <c r="G241" s="99"/>
      <c r="H241" s="99"/>
      <c r="I241" s="40"/>
      <c r="J241" s="99"/>
      <c r="K241" s="99"/>
      <c r="L241" s="99"/>
      <c r="M241" s="99"/>
      <c r="N241" s="99"/>
      <c r="O241" s="99"/>
      <c r="P241" s="99"/>
      <c r="Q241" s="100"/>
      <c r="R241" s="100"/>
      <c r="S241" s="100"/>
      <c r="T241" s="100"/>
      <c r="U241" s="100"/>
      <c r="V241" s="100"/>
      <c r="W241" s="100"/>
      <c r="X241" s="100"/>
      <c r="Y241" s="100"/>
      <c r="Z241" s="100"/>
      <c r="AA241" s="109"/>
      <c r="AB241" s="175"/>
      <c r="AC241" s="52"/>
      <c r="AD241" s="52"/>
      <c r="AE241" s="52"/>
    </row>
    <row r="242" spans="2:31" s="5" customFormat="1" ht="90.75" customHeight="1" x14ac:dyDescent="0.25">
      <c r="B242" s="122">
        <f>+B238+1</f>
        <v>209</v>
      </c>
      <c r="C242" s="275" t="s">
        <v>1275</v>
      </c>
      <c r="D242" s="147" t="s">
        <v>735</v>
      </c>
      <c r="E242" s="154">
        <v>111814</v>
      </c>
      <c r="F242" s="81" t="s">
        <v>738</v>
      </c>
      <c r="G242" s="284" t="s">
        <v>742</v>
      </c>
      <c r="H242" s="83" t="s">
        <v>736</v>
      </c>
      <c r="I242" s="159" t="s">
        <v>750</v>
      </c>
      <c r="J242" s="118" t="s">
        <v>739</v>
      </c>
      <c r="K242" s="118" t="s">
        <v>740</v>
      </c>
      <c r="L242" s="136">
        <v>0.85</v>
      </c>
      <c r="M242" s="83" t="str">
        <f>VLOOKUP($E242,Sheet1!$A:$C,2,FALSE)</f>
        <v>Regiunea 1 Nord-Est,Regiunea 2 Sud-Est,Regiunea 3 Sud Muntenia,Regiunea 4 Sud-Vest,Regiunea 5 Vest,Regiunea 6 Nord-Vest</v>
      </c>
      <c r="N242" s="83" t="str">
        <f>VLOOKUP($E242,Sheet1!$A:$C,3,FALSE)</f>
        <v>Alba,Arges,Bihor,Bistrita Nasaud,Buzau,Caras Severin,Cluj,Constanta,Dambovita,Giurgiu,Gorj,Hunedoara,Iasi,Maramures,Olt,Prahova,Salaj,Timis,Vaslui</v>
      </c>
      <c r="O242" s="121" t="s">
        <v>372</v>
      </c>
      <c r="P242" s="83" t="s">
        <v>704</v>
      </c>
      <c r="Q242" s="91">
        <f t="shared" ref="Q242:Q250" si="40">+R242+S242+T242</f>
        <v>9739665</v>
      </c>
      <c r="R242" s="91">
        <v>8278715.25</v>
      </c>
      <c r="S242" s="91">
        <v>0</v>
      </c>
      <c r="T242" s="91">
        <v>1460949.75</v>
      </c>
      <c r="U242" s="91">
        <v>0</v>
      </c>
      <c r="V242" s="91">
        <v>1879465.2</v>
      </c>
      <c r="W242" s="91">
        <v>0</v>
      </c>
      <c r="X242" s="91">
        <f>+R242+S242+T242+V242+W242</f>
        <v>11619130.199999999</v>
      </c>
      <c r="Y242" s="91" t="s">
        <v>375</v>
      </c>
      <c r="Z242" s="163"/>
      <c r="AA242" s="145">
        <v>3102434.8</v>
      </c>
      <c r="AB242" s="145">
        <v>547488.49</v>
      </c>
      <c r="AC242" s="52"/>
      <c r="AD242" s="52"/>
      <c r="AE242" s="52"/>
    </row>
    <row r="243" spans="2:31" s="5" customFormat="1" ht="90.75" customHeight="1" x14ac:dyDescent="0.25">
      <c r="B243" s="122">
        <f>+B242+1</f>
        <v>210</v>
      </c>
      <c r="C243" s="276"/>
      <c r="D243" s="154" t="s">
        <v>762</v>
      </c>
      <c r="E243" s="154">
        <v>115475</v>
      </c>
      <c r="F243" s="81" t="s">
        <v>761</v>
      </c>
      <c r="G243" s="284"/>
      <c r="H243" s="83" t="s">
        <v>736</v>
      </c>
      <c r="I243" s="159" t="s">
        <v>784</v>
      </c>
      <c r="J243" s="118" t="s">
        <v>763</v>
      </c>
      <c r="K243" s="118">
        <v>44377</v>
      </c>
      <c r="L243" s="136">
        <v>0.85</v>
      </c>
      <c r="M243" s="83" t="str">
        <f>VLOOKUP($E243,Sheet1!$A:$C,2,FALSE)</f>
        <v>Regiunea 1 Nord-Est</v>
      </c>
      <c r="N243" s="83" t="str">
        <f>VLOOKUP($E243,Sheet1!$A:$C,3,FALSE)</f>
        <v>Vaslui</v>
      </c>
      <c r="O243" s="121" t="s">
        <v>372</v>
      </c>
      <c r="P243" s="83" t="s">
        <v>704</v>
      </c>
      <c r="Q243" s="91">
        <f t="shared" si="40"/>
        <v>6582221.4000000004</v>
      </c>
      <c r="R243" s="91">
        <v>5594888.1900000004</v>
      </c>
      <c r="S243" s="91">
        <v>0</v>
      </c>
      <c r="T243" s="91">
        <v>987333.21</v>
      </c>
      <c r="U243" s="91">
        <v>0</v>
      </c>
      <c r="V243" s="91">
        <v>1290135.27</v>
      </c>
      <c r="W243" s="91">
        <v>0</v>
      </c>
      <c r="X243" s="91">
        <f>+R243+S243+T243+V243+W243</f>
        <v>7872356.6699999999</v>
      </c>
      <c r="Y243" s="91" t="s">
        <v>375</v>
      </c>
      <c r="Z243" s="163"/>
      <c r="AA243" s="145">
        <v>4464074.6900000004</v>
      </c>
      <c r="AB243" s="145">
        <v>787777.8899999999</v>
      </c>
      <c r="AC243" s="52"/>
      <c r="AD243" s="52"/>
      <c r="AE243" s="52"/>
    </row>
    <row r="244" spans="2:31" s="5" customFormat="1" ht="90.75" customHeight="1" x14ac:dyDescent="0.25">
      <c r="B244" s="122">
        <f>+B243+1</f>
        <v>211</v>
      </c>
      <c r="C244" s="218"/>
      <c r="D244" s="220" t="s">
        <v>1304</v>
      </c>
      <c r="E244" s="219">
        <v>122927</v>
      </c>
      <c r="F244" s="81" t="s">
        <v>1305</v>
      </c>
      <c r="G244" s="83" t="s">
        <v>742</v>
      </c>
      <c r="H244" s="83" t="s">
        <v>736</v>
      </c>
      <c r="I244" s="159" t="s">
        <v>1311</v>
      </c>
      <c r="J244" s="118" t="s">
        <v>1306</v>
      </c>
      <c r="K244" s="118" t="s">
        <v>1307</v>
      </c>
      <c r="L244" s="136">
        <v>0.85</v>
      </c>
      <c r="M244" s="83" t="s">
        <v>624</v>
      </c>
      <c r="N244" s="83" t="s">
        <v>486</v>
      </c>
      <c r="O244" s="121" t="s">
        <v>372</v>
      </c>
      <c r="P244" s="83" t="s">
        <v>704</v>
      </c>
      <c r="Q244" s="91">
        <f t="shared" si="40"/>
        <v>3208366590</v>
      </c>
      <c r="R244" s="91">
        <v>2727111601.5</v>
      </c>
      <c r="S244" s="91">
        <v>0</v>
      </c>
      <c r="T244" s="91">
        <v>481254988.5</v>
      </c>
      <c r="U244" s="91">
        <v>0</v>
      </c>
      <c r="V244" s="91">
        <v>597275130.79999995</v>
      </c>
      <c r="W244" s="91">
        <v>0</v>
      </c>
      <c r="X244" s="91">
        <f>+R244+S244+T244+V244+W244</f>
        <v>3805641720.8000002</v>
      </c>
      <c r="Y244" s="91" t="s">
        <v>375</v>
      </c>
      <c r="Z244" s="163"/>
      <c r="AA244" s="145">
        <v>0</v>
      </c>
      <c r="AB244" s="145">
        <v>0</v>
      </c>
      <c r="AC244" s="52"/>
      <c r="AD244" s="52"/>
      <c r="AE244" s="52"/>
    </row>
    <row r="245" spans="2:31" s="5" customFormat="1" ht="117.75" customHeight="1" x14ac:dyDescent="0.25">
      <c r="B245" s="122">
        <f>+B244+1</f>
        <v>212</v>
      </c>
      <c r="C245" s="245"/>
      <c r="D245" s="249" t="s">
        <v>1381</v>
      </c>
      <c r="E245" s="247">
        <v>127994</v>
      </c>
      <c r="F245" s="81" t="s">
        <v>1384</v>
      </c>
      <c r="G245" s="83" t="s">
        <v>742</v>
      </c>
      <c r="H245" s="83" t="s">
        <v>1382</v>
      </c>
      <c r="I245" s="159"/>
      <c r="J245" s="118" t="s">
        <v>1385</v>
      </c>
      <c r="K245" s="118" t="s">
        <v>1092</v>
      </c>
      <c r="L245" s="136">
        <v>0.85</v>
      </c>
      <c r="M245" s="83" t="s">
        <v>1223</v>
      </c>
      <c r="N245" s="83" t="s">
        <v>1383</v>
      </c>
      <c r="O245" s="121" t="s">
        <v>372</v>
      </c>
      <c r="P245" s="83" t="s">
        <v>1225</v>
      </c>
      <c r="Q245" s="91">
        <f>+R245+S245+T245</f>
        <v>28332690</v>
      </c>
      <c r="R245" s="91">
        <v>24082786.510000002</v>
      </c>
      <c r="S245" s="91">
        <v>0</v>
      </c>
      <c r="T245" s="91">
        <v>4249903.49</v>
      </c>
      <c r="U245" s="91">
        <v>0</v>
      </c>
      <c r="V245" s="91">
        <v>1623894.25</v>
      </c>
      <c r="W245" s="91">
        <v>0</v>
      </c>
      <c r="X245" s="91">
        <f>+R245+S245+T245+V245+W245</f>
        <v>29956584.25</v>
      </c>
      <c r="Y245" s="91" t="s">
        <v>375</v>
      </c>
      <c r="Z245" s="163"/>
      <c r="AA245" s="145"/>
      <c r="AB245" s="145"/>
      <c r="AC245" s="52"/>
      <c r="AD245" s="52"/>
      <c r="AE245" s="52"/>
    </row>
    <row r="246" spans="2:31" s="5" customFormat="1" ht="15" customHeight="1" x14ac:dyDescent="0.25">
      <c r="B246" s="123"/>
      <c r="C246" s="113" t="s">
        <v>737</v>
      </c>
      <c r="D246" s="124"/>
      <c r="E246" s="124"/>
      <c r="F246" s="124"/>
      <c r="G246" s="124"/>
      <c r="H246" s="124"/>
      <c r="I246" s="124"/>
      <c r="J246" s="124"/>
      <c r="K246" s="124"/>
      <c r="L246" s="124"/>
      <c r="M246" s="124"/>
      <c r="N246" s="124"/>
      <c r="O246" s="124"/>
      <c r="P246" s="124"/>
      <c r="Q246" s="88">
        <f>SUM(Q242:Q245)</f>
        <v>3253021166.4000001</v>
      </c>
      <c r="R246" s="88">
        <f>SUM(R242:R245)</f>
        <v>2765067991.4500003</v>
      </c>
      <c r="S246" s="88">
        <f t="shared" ref="S246:X246" si="41">SUM(S242:S245)</f>
        <v>0</v>
      </c>
      <c r="T246" s="88">
        <f t="shared" si="41"/>
        <v>487953174.94999999</v>
      </c>
      <c r="U246" s="88">
        <f t="shared" si="41"/>
        <v>0</v>
      </c>
      <c r="V246" s="88">
        <f t="shared" si="41"/>
        <v>602068625.51999998</v>
      </c>
      <c r="W246" s="88">
        <f t="shared" si="41"/>
        <v>0</v>
      </c>
      <c r="X246" s="88">
        <f t="shared" si="41"/>
        <v>3855089791.9200001</v>
      </c>
      <c r="Y246" s="88"/>
      <c r="Z246" s="88"/>
      <c r="AA246" s="88">
        <f t="shared" ref="AA246:AB246" si="42">SUM(AA242:AA244)</f>
        <v>7566509.4900000002</v>
      </c>
      <c r="AB246" s="88">
        <f t="shared" si="42"/>
        <v>1335266.3799999999</v>
      </c>
      <c r="AC246" s="52"/>
      <c r="AD246" s="52"/>
      <c r="AE246" s="52"/>
    </row>
    <row r="247" spans="2:31" s="5" customFormat="1" ht="138" customHeight="1" x14ac:dyDescent="0.25">
      <c r="B247" s="94">
        <f>+B245+1</f>
        <v>213</v>
      </c>
      <c r="C247" s="275" t="s">
        <v>1276</v>
      </c>
      <c r="D247" s="154" t="s">
        <v>1</v>
      </c>
      <c r="E247" s="154">
        <v>102606</v>
      </c>
      <c r="F247" s="125" t="s">
        <v>1166</v>
      </c>
      <c r="G247" s="283" t="s">
        <v>199</v>
      </c>
      <c r="H247" s="83" t="s">
        <v>2</v>
      </c>
      <c r="I247" s="42" t="s">
        <v>694</v>
      </c>
      <c r="J247" s="118">
        <v>42615</v>
      </c>
      <c r="K247" s="118">
        <v>42886</v>
      </c>
      <c r="L247" s="136">
        <v>0.85</v>
      </c>
      <c r="M247" s="83" t="str">
        <f>VLOOKUP($E247,Sheet1!$A:$C,2,FALSE)</f>
        <v>Regiunea 1 Nord-Est,Regiunea 2 Sud-Est,Regiunea 3 Sud Muntenia,Regiunea 4 Sud-Vest,Regiunea 5 Vest,Regiunea 6 Nord-Vest,Regiunea 7 Centru,Regiunea 8 Bucureşti-Ilfov</v>
      </c>
      <c r="N247" s="83" t="str">
        <f>VLOOKUP($E247,Sheet1!$A:$C,3,FALSE)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47" s="121" t="s">
        <v>372</v>
      </c>
      <c r="P247" s="83" t="s">
        <v>704</v>
      </c>
      <c r="Q247" s="103">
        <f t="shared" si="40"/>
        <v>110365921</v>
      </c>
      <c r="R247" s="91">
        <v>93811033</v>
      </c>
      <c r="S247" s="91">
        <v>0</v>
      </c>
      <c r="T247" s="91">
        <v>16554888</v>
      </c>
      <c r="U247" s="91"/>
      <c r="V247" s="91">
        <v>0</v>
      </c>
      <c r="W247" s="91">
        <v>0</v>
      </c>
      <c r="X247" s="91">
        <f>+R247+S247+T247+V247+W247</f>
        <v>110365921</v>
      </c>
      <c r="Y247" s="91" t="s">
        <v>468</v>
      </c>
      <c r="Z247" s="91"/>
      <c r="AA247" s="251">
        <v>93378776.550000012</v>
      </c>
      <c r="AB247" s="252">
        <v>16478607.619999999</v>
      </c>
      <c r="AC247" s="52"/>
      <c r="AD247" s="52"/>
      <c r="AE247" s="52"/>
    </row>
    <row r="248" spans="2:31" s="5" customFormat="1" ht="90" customHeight="1" x14ac:dyDescent="0.25">
      <c r="B248" s="94">
        <f>+B247+1</f>
        <v>214</v>
      </c>
      <c r="C248" s="276"/>
      <c r="D248" s="154" t="s">
        <v>24</v>
      </c>
      <c r="E248" s="154">
        <v>104677</v>
      </c>
      <c r="F248" s="81" t="s">
        <v>315</v>
      </c>
      <c r="G248" s="283"/>
      <c r="H248" s="82" t="s">
        <v>88</v>
      </c>
      <c r="I248" s="37" t="s">
        <v>563</v>
      </c>
      <c r="J248" s="114">
        <v>42726</v>
      </c>
      <c r="K248" s="114">
        <v>43342</v>
      </c>
      <c r="L248" s="136">
        <v>0.85</v>
      </c>
      <c r="M248" s="83" t="str">
        <f>VLOOKUP($E248,Sheet1!$A:$C,2,FALSE)</f>
        <v>Regiunea 1 Nord-Est,Regiunea 2 Sud-Est,Regiunea 3 Sud Muntenia,Regiunea 4 Sud-Vest,Regiunea 5 Vest,Regiunea 6 Nord-Vest,Regiunea 7 Centru,Regiunea 8 Bucureşti-Ilfov</v>
      </c>
      <c r="N248" s="83" t="str">
        <f>VLOOKUP($E248,Sheet1!$A:$C,3,FALSE)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48" s="121" t="s">
        <v>372</v>
      </c>
      <c r="P248" s="82" t="s">
        <v>704</v>
      </c>
      <c r="Q248" s="103">
        <f t="shared" si="40"/>
        <v>156932535</v>
      </c>
      <c r="R248" s="91">
        <v>133392655</v>
      </c>
      <c r="S248" s="91">
        <v>0</v>
      </c>
      <c r="T248" s="91">
        <v>23539880</v>
      </c>
      <c r="U248" s="91"/>
      <c r="V248" s="91">
        <v>0</v>
      </c>
      <c r="W248" s="91">
        <v>0</v>
      </c>
      <c r="X248" s="91">
        <f>+R248+S248+T248+V248+W248</f>
        <v>156932535</v>
      </c>
      <c r="Y248" s="91" t="s">
        <v>375</v>
      </c>
      <c r="Z248" s="91"/>
      <c r="AA248" s="251">
        <v>119288821.74999999</v>
      </c>
      <c r="AB248" s="252">
        <v>21050968.549999997</v>
      </c>
      <c r="AC248" s="52"/>
      <c r="AD248" s="52"/>
      <c r="AE248" s="52"/>
    </row>
    <row r="249" spans="2:31" s="5" customFormat="1" ht="105.75" customHeight="1" x14ac:dyDescent="0.25">
      <c r="B249" s="105">
        <f>+B248+1</f>
        <v>215</v>
      </c>
      <c r="C249" s="130" t="s">
        <v>709</v>
      </c>
      <c r="D249" s="154" t="s">
        <v>1221</v>
      </c>
      <c r="E249" s="154">
        <v>124506</v>
      </c>
      <c r="F249" s="81" t="s">
        <v>1226</v>
      </c>
      <c r="G249" s="283" t="s">
        <v>1377</v>
      </c>
      <c r="H249" s="82" t="s">
        <v>1222</v>
      </c>
      <c r="I249" s="42" t="s">
        <v>1242</v>
      </c>
      <c r="J249" s="114" t="s">
        <v>1227</v>
      </c>
      <c r="K249" s="114" t="s">
        <v>1092</v>
      </c>
      <c r="L249" s="136">
        <v>0.85</v>
      </c>
      <c r="M249" s="83" t="s">
        <v>1223</v>
      </c>
      <c r="N249" s="83" t="s">
        <v>1224</v>
      </c>
      <c r="O249" s="121" t="s">
        <v>372</v>
      </c>
      <c r="P249" s="82" t="s">
        <v>1225</v>
      </c>
      <c r="Q249" s="103">
        <f t="shared" si="40"/>
        <v>221739840</v>
      </c>
      <c r="R249" s="91">
        <v>188478864.00999999</v>
      </c>
      <c r="S249" s="91">
        <v>0</v>
      </c>
      <c r="T249" s="91">
        <v>33260975.989999998</v>
      </c>
      <c r="U249" s="91">
        <v>0</v>
      </c>
      <c r="V249" s="91">
        <v>0</v>
      </c>
      <c r="W249" s="91">
        <v>0</v>
      </c>
      <c r="X249" s="91">
        <f>+R249+S249+T249+V249+W249</f>
        <v>221739840</v>
      </c>
      <c r="Y249" s="91" t="s">
        <v>375</v>
      </c>
      <c r="Z249" s="91"/>
      <c r="AA249" s="251">
        <v>150918839.36000001</v>
      </c>
      <c r="AB249" s="252">
        <v>26632736.359999999</v>
      </c>
      <c r="AC249" s="52"/>
      <c r="AD249" s="52"/>
      <c r="AE249" s="52"/>
    </row>
    <row r="250" spans="2:31" s="5" customFormat="1" ht="105.75" customHeight="1" x14ac:dyDescent="0.25">
      <c r="B250" s="105">
        <f>+B249+1</f>
        <v>216</v>
      </c>
      <c r="C250" s="130" t="s">
        <v>709</v>
      </c>
      <c r="D250" s="249" t="s">
        <v>1376</v>
      </c>
      <c r="E250" s="247">
        <v>127943</v>
      </c>
      <c r="F250" s="81" t="s">
        <v>1379</v>
      </c>
      <c r="G250" s="283"/>
      <c r="H250" s="82" t="s">
        <v>2</v>
      </c>
      <c r="I250" s="42"/>
      <c r="J250" s="114" t="s">
        <v>1380</v>
      </c>
      <c r="K250" s="114" t="s">
        <v>380</v>
      </c>
      <c r="L250" s="136">
        <v>0.85</v>
      </c>
      <c r="M250" s="83" t="s">
        <v>1223</v>
      </c>
      <c r="N250" s="83" t="s">
        <v>1224</v>
      </c>
      <c r="O250" s="121" t="s">
        <v>372</v>
      </c>
      <c r="P250" s="82" t="s">
        <v>1378</v>
      </c>
      <c r="Q250" s="103">
        <f t="shared" si="40"/>
        <v>215872852.01000002</v>
      </c>
      <c r="R250" s="91">
        <v>183491924.21000001</v>
      </c>
      <c r="S250" s="91">
        <v>0</v>
      </c>
      <c r="T250" s="91">
        <v>32380927.800000001</v>
      </c>
      <c r="U250" s="91">
        <v>0</v>
      </c>
      <c r="V250" s="91">
        <v>0</v>
      </c>
      <c r="W250" s="91">
        <v>0</v>
      </c>
      <c r="X250" s="91">
        <f>+R250+S250+T250+V250+W250</f>
        <v>215872852.01000002</v>
      </c>
      <c r="Y250" s="91" t="s">
        <v>375</v>
      </c>
      <c r="Z250" s="91"/>
      <c r="AA250" s="251">
        <v>54995.25</v>
      </c>
      <c r="AB250" s="252">
        <v>9705.0499999999993</v>
      </c>
      <c r="AC250" s="52"/>
      <c r="AD250" s="52"/>
      <c r="AE250" s="52"/>
    </row>
    <row r="251" spans="2:31" s="5" customFormat="1" x14ac:dyDescent="0.25">
      <c r="B251" s="123"/>
      <c r="C251" s="124"/>
      <c r="D251" s="124"/>
      <c r="E251" s="124"/>
      <c r="F251" s="124"/>
      <c r="G251" s="124"/>
      <c r="H251" s="124"/>
      <c r="I251" s="38"/>
      <c r="J251" s="124"/>
      <c r="K251" s="124"/>
      <c r="L251" s="124"/>
      <c r="M251" s="124"/>
      <c r="N251" s="124"/>
      <c r="O251" s="124"/>
      <c r="P251" s="124"/>
      <c r="Q251" s="88">
        <f>Q247+Q248+Q249+Q250</f>
        <v>704911148.00999999</v>
      </c>
      <c r="R251" s="88">
        <f>R247+R248+R249+R250</f>
        <v>599174476.22000003</v>
      </c>
      <c r="S251" s="88">
        <f t="shared" ref="S251:X251" si="43">S247+S248+S249+S250</f>
        <v>0</v>
      </c>
      <c r="T251" s="88">
        <f t="shared" si="43"/>
        <v>105736671.78999999</v>
      </c>
      <c r="U251" s="88">
        <f t="shared" si="43"/>
        <v>0</v>
      </c>
      <c r="V251" s="88">
        <f t="shared" si="43"/>
        <v>0</v>
      </c>
      <c r="W251" s="88">
        <f t="shared" si="43"/>
        <v>0</v>
      </c>
      <c r="X251" s="88">
        <f t="shared" si="43"/>
        <v>704911148.00999999</v>
      </c>
      <c r="Y251" s="88"/>
      <c r="Z251" s="88"/>
      <c r="AA251" s="89">
        <f>+AA247+AA248+AA249+AA250</f>
        <v>363641432.91000003</v>
      </c>
      <c r="AB251" s="89">
        <f>+AB247+AB248+AB249+AB250</f>
        <v>64172017.579999991</v>
      </c>
      <c r="AC251" s="52"/>
      <c r="AD251" s="52"/>
      <c r="AE251" s="52"/>
    </row>
    <row r="252" spans="2:31" ht="16.5" customHeight="1" x14ac:dyDescent="0.25">
      <c r="B252" s="95"/>
      <c r="C252" s="96" t="s">
        <v>19</v>
      </c>
      <c r="D252" s="96"/>
      <c r="E252" s="96"/>
      <c r="F252" s="96"/>
      <c r="G252" s="96"/>
      <c r="H252" s="96"/>
      <c r="I252" s="39"/>
      <c r="J252" s="96"/>
      <c r="K252" s="96"/>
      <c r="L252" s="96"/>
      <c r="M252" s="96"/>
      <c r="N252" s="96"/>
      <c r="O252" s="96"/>
      <c r="P252" s="96"/>
      <c r="Q252" s="97">
        <f>+Q251+Q246</f>
        <v>3957932314.4099998</v>
      </c>
      <c r="R252" s="97">
        <f t="shared" ref="R252:X252" si="44">+R251+R246</f>
        <v>3364242467.6700001</v>
      </c>
      <c r="S252" s="97">
        <f t="shared" si="44"/>
        <v>0</v>
      </c>
      <c r="T252" s="97">
        <f t="shared" si="44"/>
        <v>593689846.74000001</v>
      </c>
      <c r="U252" s="97">
        <f t="shared" si="44"/>
        <v>0</v>
      </c>
      <c r="V252" s="97">
        <f t="shared" si="44"/>
        <v>602068625.51999998</v>
      </c>
      <c r="W252" s="97">
        <f t="shared" si="44"/>
        <v>0</v>
      </c>
      <c r="X252" s="97">
        <f t="shared" si="44"/>
        <v>4560000939.9300003</v>
      </c>
      <c r="Y252" s="97"/>
      <c r="Z252" s="97"/>
      <c r="AA252" s="98">
        <f>+AA251+AA246</f>
        <v>371207942.40000004</v>
      </c>
      <c r="AB252" s="171">
        <f>+AB251+AB246</f>
        <v>65507283.959999993</v>
      </c>
      <c r="AC252" s="52"/>
      <c r="AD252" s="52"/>
      <c r="AE252" s="52"/>
    </row>
    <row r="253" spans="2:31" s="5" customFormat="1" ht="16.5" customHeight="1" x14ac:dyDescent="0.25">
      <c r="B253" s="77"/>
      <c r="C253" s="99" t="s">
        <v>753</v>
      </c>
      <c r="D253" s="78"/>
      <c r="E253" s="78"/>
      <c r="F253" s="99"/>
      <c r="G253" s="99"/>
      <c r="H253" s="99"/>
      <c r="I253" s="40"/>
      <c r="J253" s="99"/>
      <c r="K253" s="99"/>
      <c r="L253" s="99"/>
      <c r="M253" s="99"/>
      <c r="N253" s="99"/>
      <c r="O253" s="99"/>
      <c r="P253" s="99"/>
      <c r="Q253" s="99"/>
      <c r="R253" s="99"/>
      <c r="S253" s="99"/>
      <c r="T253" s="99"/>
      <c r="U253" s="99"/>
      <c r="V253" s="99"/>
      <c r="W253" s="99"/>
      <c r="X253" s="99"/>
      <c r="Y253" s="99"/>
      <c r="Z253" s="99"/>
      <c r="AA253" s="126"/>
      <c r="AB253" s="179"/>
      <c r="AC253" s="52"/>
      <c r="AD253" s="52"/>
      <c r="AE253" s="52"/>
    </row>
    <row r="254" spans="2:31" s="5" customFormat="1" ht="115.5" customHeight="1" x14ac:dyDescent="0.25">
      <c r="B254" s="94">
        <f>+B250+1</f>
        <v>217</v>
      </c>
      <c r="C254" s="130" t="s">
        <v>1281</v>
      </c>
      <c r="D254" s="122" t="s">
        <v>755</v>
      </c>
      <c r="E254" s="154">
        <v>105731</v>
      </c>
      <c r="F254" s="81" t="s">
        <v>757</v>
      </c>
      <c r="G254" s="122" t="s">
        <v>790</v>
      </c>
      <c r="H254" s="82" t="s">
        <v>756</v>
      </c>
      <c r="I254" s="42" t="s">
        <v>785</v>
      </c>
      <c r="J254" s="114">
        <v>43101</v>
      </c>
      <c r="K254" s="114">
        <v>44196</v>
      </c>
      <c r="L254" s="122"/>
      <c r="M254" s="83" t="str">
        <f>VLOOKUP($E254,Sheet1!$A:$C,2,FALSE)</f>
        <v>Regiunea 1 Nord-Est</v>
      </c>
      <c r="N254" s="83" t="str">
        <f>VLOOKUP($E254,Sheet1!$A:$C,3,FALSE)</f>
        <v>Iasi</v>
      </c>
      <c r="O254" s="151" t="s">
        <v>374</v>
      </c>
      <c r="P254" s="162" t="s">
        <v>752</v>
      </c>
      <c r="Q254" s="103">
        <f>+R254+S254+T254</f>
        <v>12804627.049999999</v>
      </c>
      <c r="R254" s="91">
        <v>10013218.35</v>
      </c>
      <c r="S254" s="91">
        <v>1767038.53</v>
      </c>
      <c r="T254" s="91">
        <v>1024370.17</v>
      </c>
      <c r="U254" s="91">
        <v>0</v>
      </c>
      <c r="V254" s="91">
        <v>3571212.34</v>
      </c>
      <c r="W254" s="91">
        <v>0</v>
      </c>
      <c r="X254" s="91">
        <f>+R254+S254+T254+V254+W254</f>
        <v>16375839.389999999</v>
      </c>
      <c r="Y254" s="91" t="s">
        <v>375</v>
      </c>
      <c r="Z254" s="122"/>
      <c r="AA254" s="84">
        <v>0</v>
      </c>
      <c r="AB254" s="165">
        <v>0</v>
      </c>
      <c r="AC254" s="52"/>
      <c r="AD254" s="52"/>
      <c r="AE254" s="52"/>
    </row>
    <row r="255" spans="2:31" s="5" customFormat="1" ht="16.5" customHeight="1" x14ac:dyDescent="0.25">
      <c r="B255" s="127"/>
      <c r="C255" s="120" t="s">
        <v>754</v>
      </c>
      <c r="D255" s="128"/>
      <c r="E255" s="127"/>
      <c r="F255" s="113"/>
      <c r="G255" s="113"/>
      <c r="H255" s="113"/>
      <c r="I255" s="113"/>
      <c r="J255" s="113"/>
      <c r="K255" s="113"/>
      <c r="L255" s="113"/>
      <c r="M255" s="113"/>
      <c r="N255" s="113"/>
      <c r="O255" s="113"/>
      <c r="P255" s="113"/>
      <c r="Q255" s="113">
        <f>+Q254</f>
        <v>12804627.049999999</v>
      </c>
      <c r="R255" s="113">
        <f>+R254</f>
        <v>10013218.35</v>
      </c>
      <c r="S255" s="113">
        <f t="shared" ref="S255:X255" si="45">+S254</f>
        <v>1767038.53</v>
      </c>
      <c r="T255" s="113">
        <f t="shared" si="45"/>
        <v>1024370.17</v>
      </c>
      <c r="U255" s="113">
        <f t="shared" si="45"/>
        <v>0</v>
      </c>
      <c r="V255" s="113">
        <f t="shared" si="45"/>
        <v>3571212.34</v>
      </c>
      <c r="W255" s="113">
        <f t="shared" si="45"/>
        <v>0</v>
      </c>
      <c r="X255" s="113">
        <f t="shared" si="45"/>
        <v>16375839.389999999</v>
      </c>
      <c r="Y255" s="113"/>
      <c r="Z255" s="113"/>
      <c r="AA255" s="134"/>
      <c r="AB255" s="180"/>
      <c r="AC255" s="52"/>
      <c r="AD255" s="52"/>
      <c r="AE255" s="52"/>
    </row>
    <row r="256" spans="2:31" s="5" customFormat="1" ht="78" customHeight="1" x14ac:dyDescent="0.25">
      <c r="B256" s="181">
        <f>+B254+1</f>
        <v>218</v>
      </c>
      <c r="C256" s="271" t="s">
        <v>1282</v>
      </c>
      <c r="D256" s="154" t="s">
        <v>723</v>
      </c>
      <c r="E256" s="140">
        <v>106965</v>
      </c>
      <c r="F256" s="162" t="s">
        <v>726</v>
      </c>
      <c r="G256" s="284" t="s">
        <v>791</v>
      </c>
      <c r="H256" s="162" t="s">
        <v>724</v>
      </c>
      <c r="I256" s="42" t="s">
        <v>751</v>
      </c>
      <c r="J256" s="162" t="s">
        <v>730</v>
      </c>
      <c r="K256" s="155">
        <v>43189</v>
      </c>
      <c r="L256" s="136">
        <v>0.85</v>
      </c>
      <c r="M256" s="83" t="str">
        <f>VLOOKUP($E256,Sheet1!$A:$C,2,FALSE)</f>
        <v>Regiunea 4 Sud-Vest</v>
      </c>
      <c r="N256" s="83" t="str">
        <f>VLOOKUP($E256,Sheet1!$A:$C,3,FALSE)</f>
        <v>Valcea</v>
      </c>
      <c r="O256" s="151" t="s">
        <v>374</v>
      </c>
      <c r="P256" s="162" t="s">
        <v>752</v>
      </c>
      <c r="Q256" s="103">
        <f>+R256+S256+T256</f>
        <v>889820</v>
      </c>
      <c r="R256" s="129">
        <v>756347</v>
      </c>
      <c r="S256" s="129">
        <v>133473</v>
      </c>
      <c r="T256" s="129">
        <v>0</v>
      </c>
      <c r="U256" s="129">
        <v>0</v>
      </c>
      <c r="V256" s="129">
        <v>169065.8</v>
      </c>
      <c r="W256" s="129">
        <v>0</v>
      </c>
      <c r="X256" s="91">
        <f t="shared" ref="X256:X266" si="46">+R256+S256+T256+V256+W256</f>
        <v>1058885.8</v>
      </c>
      <c r="Y256" s="91" t="s">
        <v>375</v>
      </c>
      <c r="Z256" s="151"/>
      <c r="AA256" s="84">
        <v>250143.19</v>
      </c>
      <c r="AB256" s="165">
        <v>44142.91</v>
      </c>
      <c r="AC256" s="52"/>
      <c r="AD256" s="52"/>
      <c r="AE256" s="52"/>
    </row>
    <row r="257" spans="2:31" s="5" customFormat="1" ht="93.75" customHeight="1" x14ac:dyDescent="0.25">
      <c r="B257" s="181">
        <f t="shared" ref="B257:B266" si="47">+B256+1</f>
        <v>219</v>
      </c>
      <c r="C257" s="272"/>
      <c r="D257" s="154" t="s">
        <v>727</v>
      </c>
      <c r="E257" s="140">
        <v>109717</v>
      </c>
      <c r="F257" s="162" t="s">
        <v>728</v>
      </c>
      <c r="G257" s="284"/>
      <c r="H257" s="162" t="s">
        <v>729</v>
      </c>
      <c r="I257" s="42" t="s">
        <v>782</v>
      </c>
      <c r="J257" s="118" t="s">
        <v>731</v>
      </c>
      <c r="K257" s="155">
        <v>43455</v>
      </c>
      <c r="L257" s="136">
        <v>0.85</v>
      </c>
      <c r="M257" s="83" t="str">
        <f>VLOOKUP($E257,Sheet1!$A:$C,2,FALSE)</f>
        <v>Regiunea 1 Nord-Est</v>
      </c>
      <c r="N257" s="83" t="str">
        <f>VLOOKUP($E257,Sheet1!$A:$C,3,FALSE)</f>
        <v>Iasi</v>
      </c>
      <c r="O257" s="151" t="s">
        <v>374</v>
      </c>
      <c r="P257" s="162" t="s">
        <v>752</v>
      </c>
      <c r="Q257" s="103">
        <f>+R257+S257+T257</f>
        <v>1080805.28</v>
      </c>
      <c r="R257" s="129">
        <v>771375</v>
      </c>
      <c r="S257" s="129">
        <v>136125</v>
      </c>
      <c r="T257" s="129">
        <v>173305.28</v>
      </c>
      <c r="U257" s="129">
        <v>0</v>
      </c>
      <c r="V257" s="129">
        <v>205353.02</v>
      </c>
      <c r="W257" s="129">
        <v>0</v>
      </c>
      <c r="X257" s="91">
        <f t="shared" si="46"/>
        <v>1286158.3</v>
      </c>
      <c r="Y257" s="91" t="s">
        <v>375</v>
      </c>
      <c r="Z257" s="151"/>
      <c r="AA257" s="84">
        <v>522713.86</v>
      </c>
      <c r="AB257" s="165">
        <v>92282.38</v>
      </c>
      <c r="AC257" s="52"/>
      <c r="AD257" s="52"/>
      <c r="AE257" s="52"/>
    </row>
    <row r="258" spans="2:31" s="5" customFormat="1" ht="106.5" customHeight="1" x14ac:dyDescent="0.25">
      <c r="B258" s="181">
        <f t="shared" si="47"/>
        <v>220</v>
      </c>
      <c r="C258" s="272"/>
      <c r="D258" s="154" t="s">
        <v>768</v>
      </c>
      <c r="E258" s="140">
        <v>105740</v>
      </c>
      <c r="F258" s="162" t="s">
        <v>767</v>
      </c>
      <c r="G258" s="284"/>
      <c r="H258" s="162" t="s">
        <v>769</v>
      </c>
      <c r="I258" s="42" t="s">
        <v>786</v>
      </c>
      <c r="J258" s="118" t="s">
        <v>787</v>
      </c>
      <c r="K258" s="118">
        <v>43373</v>
      </c>
      <c r="L258" s="136">
        <v>0.85</v>
      </c>
      <c r="M258" s="83" t="str">
        <f>VLOOKUP($E258,Sheet1!$A:$C,2,FALSE)</f>
        <v>Regiunea 7 Centru</v>
      </c>
      <c r="N258" s="83" t="str">
        <f>VLOOKUP($E258,Sheet1!$A:$C,3,FALSE)</f>
        <v>Cluj</v>
      </c>
      <c r="O258" s="151"/>
      <c r="P258" s="162" t="s">
        <v>752</v>
      </c>
      <c r="Q258" s="103">
        <f t="shared" ref="Q258:Q266" si="48">+R258+S258+T258</f>
        <v>983929.32000000007</v>
      </c>
      <c r="R258" s="129">
        <v>756075</v>
      </c>
      <c r="S258" s="129">
        <v>133425</v>
      </c>
      <c r="T258" s="129">
        <v>94429.32</v>
      </c>
      <c r="U258" s="129">
        <v>0</v>
      </c>
      <c r="V258" s="75">
        <v>179458.7</v>
      </c>
      <c r="W258" s="129">
        <v>0</v>
      </c>
      <c r="X258" s="91">
        <f t="shared" si="46"/>
        <v>1163388.02</v>
      </c>
      <c r="Y258" s="91" t="s">
        <v>375</v>
      </c>
      <c r="Z258" s="151"/>
      <c r="AA258" s="145">
        <v>736175.4</v>
      </c>
      <c r="AB258" s="169">
        <v>129913.3</v>
      </c>
      <c r="AC258" s="52"/>
      <c r="AD258" s="52"/>
      <c r="AE258" s="52"/>
    </row>
    <row r="259" spans="2:31" s="5" customFormat="1" ht="88.5" customHeight="1" x14ac:dyDescent="0.25">
      <c r="B259" s="181">
        <f t="shared" si="47"/>
        <v>221</v>
      </c>
      <c r="C259" s="272"/>
      <c r="D259" s="154" t="s">
        <v>844</v>
      </c>
      <c r="E259" s="140">
        <v>116222</v>
      </c>
      <c r="F259" s="162" t="s">
        <v>846</v>
      </c>
      <c r="G259" s="284"/>
      <c r="H259" s="162" t="s">
        <v>845</v>
      </c>
      <c r="I259" s="42" t="s">
        <v>855</v>
      </c>
      <c r="J259" s="118" t="s">
        <v>847</v>
      </c>
      <c r="K259" s="118">
        <v>43495</v>
      </c>
      <c r="L259" s="136">
        <v>0.85</v>
      </c>
      <c r="M259" s="83" t="str">
        <f>VLOOKUP($E259,Sheet1!$A:$C,2,FALSE)</f>
        <v>Regiunea 5 Vest</v>
      </c>
      <c r="N259" s="83" t="str">
        <f>VLOOKUP($E259,Sheet1!$A:$C,3,FALSE)</f>
        <v>Timis</v>
      </c>
      <c r="O259" s="151"/>
      <c r="P259" s="162" t="s">
        <v>848</v>
      </c>
      <c r="Q259" s="103">
        <f t="shared" si="48"/>
        <v>914795.87999999989</v>
      </c>
      <c r="R259" s="129">
        <v>734527.23</v>
      </c>
      <c r="S259" s="129">
        <v>129622.45</v>
      </c>
      <c r="T259" s="129">
        <v>50646.2</v>
      </c>
      <c r="U259" s="129" t="s">
        <v>849</v>
      </c>
      <c r="V259" s="75">
        <v>194726.12</v>
      </c>
      <c r="W259" s="129">
        <v>0</v>
      </c>
      <c r="X259" s="91">
        <f t="shared" si="46"/>
        <v>1109522</v>
      </c>
      <c r="Y259" s="91" t="s">
        <v>375</v>
      </c>
      <c r="Z259" s="151"/>
      <c r="AA259" s="145">
        <v>424443.51</v>
      </c>
      <c r="AB259" s="169">
        <v>74901.58</v>
      </c>
      <c r="AC259" s="52"/>
      <c r="AD259" s="52"/>
      <c r="AE259" s="52"/>
    </row>
    <row r="260" spans="2:31" s="5" customFormat="1" ht="84.75" customHeight="1" x14ac:dyDescent="0.25">
      <c r="B260" s="181">
        <f t="shared" si="47"/>
        <v>222</v>
      </c>
      <c r="C260" s="272"/>
      <c r="D260" s="154" t="s">
        <v>856</v>
      </c>
      <c r="E260" s="140">
        <v>106581</v>
      </c>
      <c r="F260" s="162" t="s">
        <v>857</v>
      </c>
      <c r="G260" s="284"/>
      <c r="H260" s="162" t="s">
        <v>858</v>
      </c>
      <c r="I260" s="42"/>
      <c r="J260" s="118" t="s">
        <v>859</v>
      </c>
      <c r="K260" s="118">
        <v>43374</v>
      </c>
      <c r="L260" s="136">
        <v>0.85</v>
      </c>
      <c r="M260" s="83" t="str">
        <f>VLOOKUP($E260,Sheet1!$A:$C,2,FALSE)</f>
        <v>Regiunea 5 Vest</v>
      </c>
      <c r="N260" s="83" t="str">
        <f>VLOOKUP($E260,Sheet1!$A:$C,3,FALSE)</f>
        <v>Arad</v>
      </c>
      <c r="O260" s="151"/>
      <c r="P260" s="162" t="s">
        <v>860</v>
      </c>
      <c r="Q260" s="103">
        <f t="shared" si="48"/>
        <v>885100</v>
      </c>
      <c r="R260" s="129">
        <v>752335</v>
      </c>
      <c r="S260" s="129">
        <v>132765</v>
      </c>
      <c r="T260" s="129">
        <v>0</v>
      </c>
      <c r="U260" s="129">
        <v>0</v>
      </c>
      <c r="V260" s="75">
        <v>168169</v>
      </c>
      <c r="W260" s="129">
        <v>0</v>
      </c>
      <c r="X260" s="91">
        <f t="shared" si="46"/>
        <v>1053269</v>
      </c>
      <c r="Y260" s="91" t="s">
        <v>375</v>
      </c>
      <c r="Z260" s="151"/>
      <c r="AA260" s="84">
        <v>8586.19</v>
      </c>
      <c r="AB260" s="165">
        <v>1515.21</v>
      </c>
      <c r="AC260" s="52"/>
      <c r="AD260" s="62" t="s">
        <v>72</v>
      </c>
      <c r="AE260" s="62">
        <v>316820006.86000001</v>
      </c>
    </row>
    <row r="261" spans="2:31" s="5" customFormat="1" ht="137.25" customHeight="1" x14ac:dyDescent="0.25">
      <c r="B261" s="181">
        <f t="shared" si="47"/>
        <v>223</v>
      </c>
      <c r="C261" s="272"/>
      <c r="D261" s="154" t="s">
        <v>916</v>
      </c>
      <c r="E261" s="140">
        <v>117803</v>
      </c>
      <c r="F261" s="162" t="s">
        <v>919</v>
      </c>
      <c r="G261" s="284" t="s">
        <v>791</v>
      </c>
      <c r="H261" s="162" t="s">
        <v>917</v>
      </c>
      <c r="I261" s="42" t="s">
        <v>930</v>
      </c>
      <c r="J261" s="118" t="s">
        <v>924</v>
      </c>
      <c r="K261" s="118">
        <v>43738</v>
      </c>
      <c r="L261" s="136">
        <v>0.85</v>
      </c>
      <c r="M261" s="83" t="s">
        <v>619</v>
      </c>
      <c r="N261" s="83" t="s">
        <v>649</v>
      </c>
      <c r="O261" s="151"/>
      <c r="P261" s="162" t="s">
        <v>918</v>
      </c>
      <c r="Q261" s="103">
        <f t="shared" si="48"/>
        <v>900998.67999999993</v>
      </c>
      <c r="R261" s="129">
        <v>765848.88</v>
      </c>
      <c r="S261" s="129">
        <v>135149.79999999999</v>
      </c>
      <c r="T261" s="129">
        <v>0</v>
      </c>
      <c r="U261" s="129">
        <v>0</v>
      </c>
      <c r="V261" s="75">
        <v>171189.75</v>
      </c>
      <c r="W261" s="129">
        <v>0</v>
      </c>
      <c r="X261" s="91">
        <f t="shared" si="46"/>
        <v>1072188.43</v>
      </c>
      <c r="Y261" s="91" t="s">
        <v>375</v>
      </c>
      <c r="Z261" s="151"/>
      <c r="AA261" s="145">
        <v>240342.19</v>
      </c>
      <c r="AB261" s="169">
        <v>42413.32</v>
      </c>
      <c r="AC261" s="52"/>
      <c r="AD261" s="62" t="s">
        <v>932</v>
      </c>
      <c r="AE261" s="62">
        <v>283620342.39999998</v>
      </c>
    </row>
    <row r="262" spans="2:31" s="5" customFormat="1" ht="133.5" customHeight="1" x14ac:dyDescent="0.25">
      <c r="B262" s="181">
        <f t="shared" si="47"/>
        <v>224</v>
      </c>
      <c r="C262" s="272"/>
      <c r="D262" s="154" t="s">
        <v>935</v>
      </c>
      <c r="E262" s="140">
        <v>118591</v>
      </c>
      <c r="F262" s="162" t="s">
        <v>937</v>
      </c>
      <c r="G262" s="284"/>
      <c r="H262" s="162" t="s">
        <v>936</v>
      </c>
      <c r="I262" s="42" t="s">
        <v>981</v>
      </c>
      <c r="J262" s="118" t="s">
        <v>980</v>
      </c>
      <c r="K262" s="118" t="s">
        <v>740</v>
      </c>
      <c r="L262" s="136">
        <v>0.85</v>
      </c>
      <c r="M262" s="83" t="s">
        <v>613</v>
      </c>
      <c r="N262" s="83" t="s">
        <v>646</v>
      </c>
      <c r="O262" s="151"/>
      <c r="P262" s="162" t="s">
        <v>938</v>
      </c>
      <c r="Q262" s="103">
        <f t="shared" si="48"/>
        <v>946655.82000000007</v>
      </c>
      <c r="R262" s="129">
        <v>773321.67</v>
      </c>
      <c r="S262" s="129">
        <v>136468.53</v>
      </c>
      <c r="T262" s="129">
        <v>36865.620000000003</v>
      </c>
      <c r="U262" s="129">
        <v>0</v>
      </c>
      <c r="V262" s="75">
        <v>179864.62</v>
      </c>
      <c r="W262" s="129">
        <v>0</v>
      </c>
      <c r="X262" s="91">
        <f t="shared" si="46"/>
        <v>1126520.44</v>
      </c>
      <c r="Y262" s="91" t="s">
        <v>375</v>
      </c>
      <c r="Z262" s="151"/>
      <c r="AA262" s="145">
        <v>393237.06</v>
      </c>
      <c r="AB262" s="169">
        <v>69395.03</v>
      </c>
      <c r="AC262" s="52"/>
      <c r="AD262" s="62"/>
      <c r="AE262" s="62"/>
    </row>
    <row r="263" spans="2:31" s="5" customFormat="1" ht="116.25" customHeight="1" x14ac:dyDescent="0.25">
      <c r="B263" s="181">
        <f t="shared" si="47"/>
        <v>225</v>
      </c>
      <c r="C263" s="272"/>
      <c r="D263" s="154" t="s">
        <v>1010</v>
      </c>
      <c r="E263" s="140">
        <v>111829</v>
      </c>
      <c r="F263" s="162" t="s">
        <v>1012</v>
      </c>
      <c r="G263" s="162" t="s">
        <v>791</v>
      </c>
      <c r="H263" s="162" t="s">
        <v>1011</v>
      </c>
      <c r="I263" s="42" t="s">
        <v>1188</v>
      </c>
      <c r="J263" s="118" t="s">
        <v>1013</v>
      </c>
      <c r="K263" s="118">
        <v>43616</v>
      </c>
      <c r="L263" s="136">
        <v>0.85</v>
      </c>
      <c r="M263" s="83" t="s">
        <v>613</v>
      </c>
      <c r="N263" s="83" t="s">
        <v>614</v>
      </c>
      <c r="O263" s="151"/>
      <c r="P263" s="162" t="s">
        <v>1014</v>
      </c>
      <c r="Q263" s="103">
        <f t="shared" si="48"/>
        <v>604144.98</v>
      </c>
      <c r="R263" s="129">
        <v>513523.23</v>
      </c>
      <c r="S263" s="129">
        <v>90621.75</v>
      </c>
      <c r="T263" s="129">
        <v>0</v>
      </c>
      <c r="U263" s="129">
        <v>0</v>
      </c>
      <c r="V263" s="75">
        <v>114787.55</v>
      </c>
      <c r="W263" s="129">
        <v>0</v>
      </c>
      <c r="X263" s="91">
        <f t="shared" si="46"/>
        <v>718932.53</v>
      </c>
      <c r="Y263" s="91" t="s">
        <v>375</v>
      </c>
      <c r="Z263" s="151"/>
      <c r="AA263" s="84">
        <v>47695.13</v>
      </c>
      <c r="AB263" s="165">
        <v>8416.7900000000009</v>
      </c>
      <c r="AC263" s="52"/>
      <c r="AD263" s="62"/>
      <c r="AE263" s="62"/>
    </row>
    <row r="264" spans="2:31" s="5" customFormat="1" ht="116.25" customHeight="1" x14ac:dyDescent="0.25">
      <c r="B264" s="181">
        <f t="shared" si="47"/>
        <v>226</v>
      </c>
      <c r="C264" s="272"/>
      <c r="D264" s="154" t="s">
        <v>1070</v>
      </c>
      <c r="E264" s="140">
        <v>118973</v>
      </c>
      <c r="F264" s="162" t="s">
        <v>1073</v>
      </c>
      <c r="G264" s="162" t="s">
        <v>791</v>
      </c>
      <c r="H264" s="162" t="s">
        <v>1071</v>
      </c>
      <c r="I264" s="42" t="s">
        <v>1189</v>
      </c>
      <c r="J264" s="118" t="s">
        <v>1074</v>
      </c>
      <c r="K264" s="118">
        <v>43738</v>
      </c>
      <c r="L264" s="136">
        <v>0.85</v>
      </c>
      <c r="M264" s="83" t="s">
        <v>615</v>
      </c>
      <c r="N264" s="83" t="s">
        <v>645</v>
      </c>
      <c r="O264" s="151"/>
      <c r="P264" s="162" t="s">
        <v>1072</v>
      </c>
      <c r="Q264" s="103">
        <f t="shared" si="48"/>
        <v>906679.9</v>
      </c>
      <c r="R264" s="129">
        <v>770677.91</v>
      </c>
      <c r="S264" s="129">
        <v>136001.99</v>
      </c>
      <c r="T264" s="129">
        <v>0</v>
      </c>
      <c r="U264" s="129">
        <v>0</v>
      </c>
      <c r="V264" s="75">
        <v>172269.19</v>
      </c>
      <c r="W264" s="129">
        <v>0</v>
      </c>
      <c r="X264" s="91">
        <f t="shared" si="46"/>
        <v>1078949.0900000001</v>
      </c>
      <c r="Y264" s="91" t="s">
        <v>375</v>
      </c>
      <c r="Z264" s="151"/>
      <c r="AA264" s="84">
        <v>32145.3</v>
      </c>
      <c r="AB264" s="165">
        <v>5672.7</v>
      </c>
      <c r="AC264" s="52"/>
      <c r="AD264" s="62"/>
      <c r="AE264" s="62"/>
    </row>
    <row r="265" spans="2:31" s="5" customFormat="1" ht="156.75" customHeight="1" x14ac:dyDescent="0.25">
      <c r="B265" s="181">
        <f t="shared" si="47"/>
        <v>227</v>
      </c>
      <c r="C265" s="273"/>
      <c r="D265" s="154" t="s">
        <v>1075</v>
      </c>
      <c r="E265" s="140">
        <v>117977</v>
      </c>
      <c r="F265" s="162" t="s">
        <v>1078</v>
      </c>
      <c r="G265" s="162" t="s">
        <v>791</v>
      </c>
      <c r="H265" s="162" t="s">
        <v>1076</v>
      </c>
      <c r="I265" s="42" t="s">
        <v>1190</v>
      </c>
      <c r="J265" s="118" t="s">
        <v>1079</v>
      </c>
      <c r="K265" s="118">
        <v>43646</v>
      </c>
      <c r="L265" s="136">
        <v>0.85</v>
      </c>
      <c r="M265" s="83" t="s">
        <v>625</v>
      </c>
      <c r="N265" s="83" t="s">
        <v>647</v>
      </c>
      <c r="O265" s="151"/>
      <c r="P265" s="162" t="s">
        <v>1077</v>
      </c>
      <c r="Q265" s="103">
        <f t="shared" si="48"/>
        <v>1055517.25</v>
      </c>
      <c r="R265" s="129">
        <v>780555</v>
      </c>
      <c r="S265" s="129">
        <v>137745</v>
      </c>
      <c r="T265" s="129">
        <v>137217.25</v>
      </c>
      <c r="U265" s="129">
        <v>0</v>
      </c>
      <c r="V265" s="75">
        <v>298042</v>
      </c>
      <c r="W265" s="129">
        <v>0</v>
      </c>
      <c r="X265" s="91">
        <f t="shared" si="46"/>
        <v>1353559.25</v>
      </c>
      <c r="Y265" s="91" t="s">
        <v>375</v>
      </c>
      <c r="Z265" s="151"/>
      <c r="AA265" s="84">
        <v>30318.85</v>
      </c>
      <c r="AB265" s="165">
        <v>5350.38</v>
      </c>
      <c r="AC265" s="52"/>
      <c r="AD265" s="62"/>
      <c r="AE265" s="62"/>
    </row>
    <row r="266" spans="2:31" s="5" customFormat="1" ht="156.75" customHeight="1" x14ac:dyDescent="0.25">
      <c r="B266" s="181">
        <f t="shared" si="47"/>
        <v>228</v>
      </c>
      <c r="C266" s="230"/>
      <c r="D266" s="240" t="s">
        <v>1341</v>
      </c>
      <c r="E266" s="140">
        <v>120195</v>
      </c>
      <c r="F266" s="228" t="s">
        <v>1345</v>
      </c>
      <c r="G266" s="228" t="s">
        <v>791</v>
      </c>
      <c r="H266" s="228" t="s">
        <v>1342</v>
      </c>
      <c r="I266" s="42" t="s">
        <v>1364</v>
      </c>
      <c r="J266" s="118" t="s">
        <v>1346</v>
      </c>
      <c r="K266" s="118" t="s">
        <v>380</v>
      </c>
      <c r="L266" s="136">
        <v>0.85</v>
      </c>
      <c r="M266" s="83" t="s">
        <v>613</v>
      </c>
      <c r="N266" s="83" t="s">
        <v>646</v>
      </c>
      <c r="O266" s="227"/>
      <c r="P266" s="228" t="s">
        <v>1343</v>
      </c>
      <c r="Q266" s="103">
        <f t="shared" si="48"/>
        <v>972500</v>
      </c>
      <c r="R266" s="129">
        <v>786250</v>
      </c>
      <c r="S266" s="129">
        <v>138750</v>
      </c>
      <c r="T266" s="129">
        <v>47500</v>
      </c>
      <c r="U266" s="129">
        <v>0</v>
      </c>
      <c r="V266" s="75">
        <v>184775</v>
      </c>
      <c r="W266" s="129">
        <v>0</v>
      </c>
      <c r="X266" s="91">
        <f t="shared" si="46"/>
        <v>1157275</v>
      </c>
      <c r="Y266" s="91" t="s">
        <v>375</v>
      </c>
      <c r="Z266" s="227"/>
      <c r="AA266" s="84">
        <v>0</v>
      </c>
      <c r="AB266" s="165">
        <v>0</v>
      </c>
      <c r="AC266" s="52"/>
      <c r="AD266" s="62"/>
      <c r="AE266" s="62"/>
    </row>
    <row r="267" spans="2:31" s="5" customFormat="1" ht="16.5" customHeight="1" x14ac:dyDescent="0.25">
      <c r="B267" s="182"/>
      <c r="C267" s="113" t="s">
        <v>725</v>
      </c>
      <c r="D267" s="124"/>
      <c r="E267" s="124"/>
      <c r="F267" s="124"/>
      <c r="G267" s="124"/>
      <c r="H267" s="124"/>
      <c r="I267" s="124"/>
      <c r="J267" s="113"/>
      <c r="K267" s="113"/>
      <c r="L267" s="113"/>
      <c r="M267" s="113"/>
      <c r="N267" s="113"/>
      <c r="O267" s="113"/>
      <c r="P267" s="113"/>
      <c r="Q267" s="124">
        <f>SUM(Q256:Q266)</f>
        <v>10140947.110000001</v>
      </c>
      <c r="R267" s="124">
        <f>SUM(R256:R266)</f>
        <v>8160835.9199999999</v>
      </c>
      <c r="S267" s="124">
        <f t="shared" ref="S267:X267" si="49">SUM(S256:S266)</f>
        <v>1440147.52</v>
      </c>
      <c r="T267" s="124">
        <f t="shared" si="49"/>
        <v>539963.66999999993</v>
      </c>
      <c r="U267" s="124">
        <f t="shared" si="49"/>
        <v>0</v>
      </c>
      <c r="V267" s="124">
        <f t="shared" si="49"/>
        <v>2037700.7500000002</v>
      </c>
      <c r="W267" s="124">
        <f t="shared" si="49"/>
        <v>0</v>
      </c>
      <c r="X267" s="124">
        <f t="shared" si="49"/>
        <v>12178647.859999999</v>
      </c>
      <c r="Y267" s="124">
        <f t="shared" ref="Y267" si="50">SUM(Y256:Y266)</f>
        <v>0</v>
      </c>
      <c r="Z267" s="124">
        <f t="shared" ref="Z267" si="51">SUM(Z256:Z266)</f>
        <v>0</v>
      </c>
      <c r="AA267" s="124">
        <f t="shared" ref="AA267" si="52">SUM(AA256:AA266)</f>
        <v>2685800.68</v>
      </c>
      <c r="AB267" s="124">
        <f t="shared" ref="AB267" si="53">SUM(AB256:AB266)</f>
        <v>474003.60000000009</v>
      </c>
      <c r="AC267" s="52"/>
      <c r="AD267" s="62" t="s">
        <v>933</v>
      </c>
      <c r="AE267" s="62">
        <v>4108276060</v>
      </c>
    </row>
    <row r="268" spans="2:31" s="5" customFormat="1" ht="118.5" customHeight="1" x14ac:dyDescent="0.25">
      <c r="B268" s="181">
        <f>+B266+1</f>
        <v>229</v>
      </c>
      <c r="C268" s="131" t="s">
        <v>1283</v>
      </c>
      <c r="D268" s="154" t="s">
        <v>920</v>
      </c>
      <c r="E268" s="132">
        <v>114790</v>
      </c>
      <c r="F268" s="131" t="s">
        <v>925</v>
      </c>
      <c r="G268" s="130" t="s">
        <v>926</v>
      </c>
      <c r="H268" s="162" t="s">
        <v>921</v>
      </c>
      <c r="I268" s="37" t="s">
        <v>929</v>
      </c>
      <c r="J268" s="131" t="s">
        <v>927</v>
      </c>
      <c r="K268" s="133">
        <v>43799</v>
      </c>
      <c r="L268" s="136">
        <v>0.85</v>
      </c>
      <c r="M268" s="83" t="s">
        <v>622</v>
      </c>
      <c r="N268" s="83" t="s">
        <v>409</v>
      </c>
      <c r="O268" s="131"/>
      <c r="P268" s="162" t="s">
        <v>918</v>
      </c>
      <c r="Q268" s="103">
        <f>+R268+S268+T268</f>
        <v>28190632.41</v>
      </c>
      <c r="R268" s="130">
        <v>19371500</v>
      </c>
      <c r="S268" s="130">
        <v>3418500</v>
      </c>
      <c r="T268" s="130">
        <v>5400632.4100000001</v>
      </c>
      <c r="U268" s="130">
        <v>0</v>
      </c>
      <c r="V268" s="130">
        <v>9534631.8000000007</v>
      </c>
      <c r="W268" s="130">
        <v>0</v>
      </c>
      <c r="X268" s="91">
        <f>+R268+S268+T268+V268+W268</f>
        <v>37725264.210000001</v>
      </c>
      <c r="Y268" s="91" t="s">
        <v>375</v>
      </c>
      <c r="Z268" s="104"/>
      <c r="AA268" s="91">
        <v>0</v>
      </c>
      <c r="AB268" s="170">
        <v>0</v>
      </c>
      <c r="AC268" s="52"/>
      <c r="AD268" s="62" t="s">
        <v>934</v>
      </c>
      <c r="AE268" s="62">
        <v>46650708.619999997</v>
      </c>
    </row>
    <row r="269" spans="2:31" s="5" customFormat="1" ht="147" customHeight="1" x14ac:dyDescent="0.25">
      <c r="B269" s="181">
        <f>+B268+1</f>
        <v>230</v>
      </c>
      <c r="C269" s="131" t="s">
        <v>1284</v>
      </c>
      <c r="D269" s="154" t="s">
        <v>1218</v>
      </c>
      <c r="E269" s="162">
        <v>117855</v>
      </c>
      <c r="F269" s="131" t="s">
        <v>1219</v>
      </c>
      <c r="G269" s="130" t="s">
        <v>926</v>
      </c>
      <c r="H269" s="162" t="s">
        <v>756</v>
      </c>
      <c r="I269" s="37" t="s">
        <v>1240</v>
      </c>
      <c r="J269" s="131" t="s">
        <v>1220</v>
      </c>
      <c r="K269" s="133" t="s">
        <v>392</v>
      </c>
      <c r="L269" s="136">
        <v>0.85</v>
      </c>
      <c r="M269" s="83" t="s">
        <v>628</v>
      </c>
      <c r="N269" s="83" t="s">
        <v>629</v>
      </c>
      <c r="O269" s="131"/>
      <c r="P269" s="162" t="s">
        <v>938</v>
      </c>
      <c r="Q269" s="103">
        <f>+R269+S269+T269</f>
        <v>30385968.5</v>
      </c>
      <c r="R269" s="130">
        <v>19371500</v>
      </c>
      <c r="S269" s="130">
        <v>3418500</v>
      </c>
      <c r="T269" s="130">
        <v>7595968.5</v>
      </c>
      <c r="U269" s="130">
        <v>0</v>
      </c>
      <c r="V269" s="130">
        <v>15184918.82</v>
      </c>
      <c r="W269" s="130">
        <v>0</v>
      </c>
      <c r="X269" s="91">
        <f>+R269+S269+T269+V269+W269</f>
        <v>45570887.32</v>
      </c>
      <c r="Y269" s="91" t="s">
        <v>375</v>
      </c>
      <c r="Z269" s="104"/>
      <c r="AA269" s="91">
        <v>0</v>
      </c>
      <c r="AB269" s="170">
        <v>0</v>
      </c>
      <c r="AC269" s="52"/>
      <c r="AD269" s="62"/>
      <c r="AE269" s="62"/>
    </row>
    <row r="270" spans="2:31" s="5" customFormat="1" ht="24" customHeight="1" x14ac:dyDescent="0.25">
      <c r="B270" s="123"/>
      <c r="C270" s="113" t="s">
        <v>915</v>
      </c>
      <c r="D270" s="124"/>
      <c r="E270" s="123"/>
      <c r="F270" s="113"/>
      <c r="G270" s="124"/>
      <c r="H270" s="124"/>
      <c r="I270" s="113"/>
      <c r="J270" s="124"/>
      <c r="K270" s="124"/>
      <c r="L270" s="124"/>
      <c r="M270" s="124"/>
      <c r="N270" s="124"/>
      <c r="O270" s="113"/>
      <c r="P270" s="124"/>
      <c r="Q270" s="113">
        <f t="shared" ref="Q270:X270" si="54">+Q268+Q269</f>
        <v>58576600.909999996</v>
      </c>
      <c r="R270" s="124">
        <f t="shared" si="54"/>
        <v>38743000</v>
      </c>
      <c r="S270" s="124">
        <f t="shared" si="54"/>
        <v>6837000</v>
      </c>
      <c r="T270" s="124">
        <f t="shared" si="54"/>
        <v>12996600.91</v>
      </c>
      <c r="U270" s="124">
        <f t="shared" si="54"/>
        <v>0</v>
      </c>
      <c r="V270" s="124">
        <f t="shared" si="54"/>
        <v>24719550.620000001</v>
      </c>
      <c r="W270" s="124">
        <f t="shared" si="54"/>
        <v>0</v>
      </c>
      <c r="X270" s="124">
        <f t="shared" si="54"/>
        <v>83296151.530000001</v>
      </c>
      <c r="Y270" s="124"/>
      <c r="Z270" s="124"/>
      <c r="AA270" s="134"/>
      <c r="AB270" s="180"/>
      <c r="AC270" s="52"/>
      <c r="AD270" s="52"/>
      <c r="AE270" s="52"/>
    </row>
    <row r="271" spans="2:31" s="5" customFormat="1" ht="97.5" customHeight="1" x14ac:dyDescent="0.25">
      <c r="B271" s="181">
        <f>+B269+1</f>
        <v>231</v>
      </c>
      <c r="C271" s="131" t="s">
        <v>1285</v>
      </c>
      <c r="D271" s="130" t="s">
        <v>1104</v>
      </c>
      <c r="E271" s="132">
        <v>115900</v>
      </c>
      <c r="F271" s="131" t="s">
        <v>1105</v>
      </c>
      <c r="G271" s="130" t="s">
        <v>926</v>
      </c>
      <c r="H271" s="162" t="s">
        <v>1106</v>
      </c>
      <c r="I271" s="37" t="s">
        <v>1187</v>
      </c>
      <c r="J271" s="130"/>
      <c r="K271" s="130"/>
      <c r="L271" s="136">
        <v>0.85</v>
      </c>
      <c r="M271" s="83" t="s">
        <v>1107</v>
      </c>
      <c r="N271" s="83" t="s">
        <v>641</v>
      </c>
      <c r="O271" s="131"/>
      <c r="P271" s="130"/>
      <c r="Q271" s="103">
        <f>+R271+S271+T271</f>
        <v>37416177.850000001</v>
      </c>
      <c r="R271" s="130">
        <v>19082250.699999999</v>
      </c>
      <c r="S271" s="130">
        <v>3367456.01</v>
      </c>
      <c r="T271" s="130">
        <v>14966471.140000001</v>
      </c>
      <c r="U271" s="130">
        <v>0</v>
      </c>
      <c r="V271" s="130">
        <v>14080457.869999999</v>
      </c>
      <c r="W271" s="130">
        <v>0</v>
      </c>
      <c r="X271" s="91">
        <f>+R271+S271+T271+V271+W271</f>
        <v>51496635.719999999</v>
      </c>
      <c r="Y271" s="91" t="s">
        <v>375</v>
      </c>
      <c r="Z271" s="130"/>
      <c r="AA271" s="91">
        <v>0</v>
      </c>
      <c r="AB271" s="91">
        <v>0</v>
      </c>
      <c r="AC271" s="52"/>
      <c r="AD271" s="52"/>
      <c r="AE271" s="52"/>
    </row>
    <row r="272" spans="2:31" s="5" customFormat="1" ht="24" customHeight="1" x14ac:dyDescent="0.25">
      <c r="B272" s="123"/>
      <c r="C272" s="113" t="s">
        <v>1103</v>
      </c>
      <c r="D272" s="124"/>
      <c r="E272" s="135"/>
      <c r="F272" s="113"/>
      <c r="G272" s="124"/>
      <c r="H272" s="124"/>
      <c r="I272" s="113"/>
      <c r="J272" s="124"/>
      <c r="K272" s="124"/>
      <c r="L272" s="124"/>
      <c r="M272" s="124"/>
      <c r="N272" s="124"/>
      <c r="O272" s="113"/>
      <c r="P272" s="124"/>
      <c r="Q272" s="113">
        <f>+Q271</f>
        <v>37416177.850000001</v>
      </c>
      <c r="R272" s="113">
        <f t="shared" ref="R272:AB272" si="55">+R271</f>
        <v>19082250.699999999</v>
      </c>
      <c r="S272" s="113">
        <f t="shared" si="55"/>
        <v>3367456.01</v>
      </c>
      <c r="T272" s="113">
        <f t="shared" si="55"/>
        <v>14966471.140000001</v>
      </c>
      <c r="U272" s="113">
        <f t="shared" si="55"/>
        <v>0</v>
      </c>
      <c r="V272" s="113">
        <f t="shared" si="55"/>
        <v>14080457.869999999</v>
      </c>
      <c r="W272" s="113">
        <f t="shared" si="55"/>
        <v>0</v>
      </c>
      <c r="X272" s="113">
        <f t="shared" si="55"/>
        <v>51496635.719999999</v>
      </c>
      <c r="Y272" s="113"/>
      <c r="Z272" s="113">
        <f t="shared" si="55"/>
        <v>0</v>
      </c>
      <c r="AA272" s="134">
        <f t="shared" si="55"/>
        <v>0</v>
      </c>
      <c r="AB272" s="180">
        <f t="shared" si="55"/>
        <v>0</v>
      </c>
      <c r="AC272" s="52"/>
      <c r="AD272" s="52"/>
      <c r="AE272" s="52"/>
    </row>
    <row r="273" spans="2:31" s="5" customFormat="1" ht="16.5" customHeight="1" x14ac:dyDescent="0.25">
      <c r="B273" s="95"/>
      <c r="C273" s="96" t="s">
        <v>774</v>
      </c>
      <c r="D273" s="96"/>
      <c r="E273" s="96"/>
      <c r="F273" s="96"/>
      <c r="G273" s="96"/>
      <c r="H273" s="96"/>
      <c r="I273" s="96"/>
      <c r="J273" s="96"/>
      <c r="K273" s="96"/>
      <c r="L273" s="96"/>
      <c r="M273" s="96"/>
      <c r="N273" s="96"/>
      <c r="O273" s="96"/>
      <c r="P273" s="96"/>
      <c r="Q273" s="97">
        <f t="shared" ref="Q273:X273" si="56">+Q267+Q255+Q270+Q272</f>
        <v>118938352.91999999</v>
      </c>
      <c r="R273" s="97">
        <f t="shared" si="56"/>
        <v>75999304.969999999</v>
      </c>
      <c r="S273" s="97">
        <f t="shared" si="56"/>
        <v>13411642.060000001</v>
      </c>
      <c r="T273" s="97">
        <f t="shared" si="56"/>
        <v>29527405.890000001</v>
      </c>
      <c r="U273" s="97">
        <f t="shared" si="56"/>
        <v>0</v>
      </c>
      <c r="V273" s="97">
        <f t="shared" si="56"/>
        <v>44408921.579999998</v>
      </c>
      <c r="W273" s="97">
        <f t="shared" si="56"/>
        <v>0</v>
      </c>
      <c r="X273" s="97">
        <f t="shared" si="56"/>
        <v>163347274.5</v>
      </c>
      <c r="Y273" s="97"/>
      <c r="Z273" s="97"/>
      <c r="AA273" s="98">
        <f>+AA267+AA255+AA270+AA272</f>
        <v>2685800.68</v>
      </c>
      <c r="AB273" s="171">
        <f>+AB267+AB255+AB270+AB272</f>
        <v>474003.60000000009</v>
      </c>
      <c r="AC273" s="52"/>
      <c r="AD273" s="52"/>
      <c r="AE273" s="52"/>
    </row>
    <row r="274" spans="2:31" s="5" customFormat="1" ht="143.25" customHeight="1" x14ac:dyDescent="0.25">
      <c r="B274" s="94">
        <f>+B271+1</f>
        <v>232</v>
      </c>
      <c r="C274" s="285" t="s">
        <v>710</v>
      </c>
      <c r="D274" s="147" t="s">
        <v>66</v>
      </c>
      <c r="E274" s="147">
        <v>108460</v>
      </c>
      <c r="F274" s="81" t="s">
        <v>316</v>
      </c>
      <c r="G274" s="283" t="s">
        <v>203</v>
      </c>
      <c r="H274" s="82"/>
      <c r="I274" s="37" t="s">
        <v>394</v>
      </c>
      <c r="J274" s="82" t="s">
        <v>395</v>
      </c>
      <c r="K274" s="82" t="s">
        <v>396</v>
      </c>
      <c r="L274" s="136">
        <v>0.85</v>
      </c>
      <c r="M274" s="83" t="str">
        <f>VLOOKUP($E274,Sheet1!$A:$C,2,FALSE)</f>
        <v>Regiunea 6 Nord-Vest</v>
      </c>
      <c r="N274" s="83" t="str">
        <f>VLOOKUP($E274,Sheet1!$A:$C,3,FALSE)</f>
        <v>Bihor</v>
      </c>
      <c r="O274" s="121" t="s">
        <v>372</v>
      </c>
      <c r="P274" s="82" t="s">
        <v>705</v>
      </c>
      <c r="Q274" s="103">
        <f>+R274+S274+T274</f>
        <v>100008356.59999999</v>
      </c>
      <c r="R274" s="91">
        <v>85007103.109999999</v>
      </c>
      <c r="S274" s="91">
        <v>13001086.35</v>
      </c>
      <c r="T274" s="91">
        <v>2000167.14</v>
      </c>
      <c r="U274" s="91"/>
      <c r="V274" s="91">
        <v>18826652.710000001</v>
      </c>
      <c r="W274" s="91">
        <v>0</v>
      </c>
      <c r="X274" s="91">
        <f>+R274+S274+T274+V274+W274</f>
        <v>118835009.31</v>
      </c>
      <c r="Y274" s="91" t="s">
        <v>375</v>
      </c>
      <c r="Z274" s="91"/>
      <c r="AA274" s="198">
        <v>82902074.830000013</v>
      </c>
      <c r="AB274" s="193">
        <v>12679140.84</v>
      </c>
      <c r="AC274" s="52"/>
      <c r="AD274" s="52"/>
      <c r="AE274" s="1"/>
    </row>
    <row r="275" spans="2:31" s="5" customFormat="1" ht="110.25" customHeight="1" x14ac:dyDescent="0.25">
      <c r="B275" s="94">
        <f>+B274+1</f>
        <v>233</v>
      </c>
      <c r="C275" s="286"/>
      <c r="D275" s="154" t="s">
        <v>350</v>
      </c>
      <c r="E275" s="154">
        <v>115253</v>
      </c>
      <c r="F275" s="81" t="s">
        <v>349</v>
      </c>
      <c r="G275" s="283"/>
      <c r="H275" s="82"/>
      <c r="I275" s="37" t="s">
        <v>397</v>
      </c>
      <c r="J275" s="114">
        <v>43011</v>
      </c>
      <c r="K275" s="114">
        <v>43646</v>
      </c>
      <c r="L275" s="136">
        <v>0.85</v>
      </c>
      <c r="M275" s="83" t="str">
        <f>VLOOKUP($E275,Sheet1!$A:$C,2,FALSE)</f>
        <v>Regiunea 1 Nord-Est</v>
      </c>
      <c r="N275" s="83" t="str">
        <f>VLOOKUP($E275,Sheet1!$A:$C,3,FALSE)</f>
        <v>Iasi</v>
      </c>
      <c r="O275" s="121" t="s">
        <v>372</v>
      </c>
      <c r="P275" s="82" t="s">
        <v>705</v>
      </c>
      <c r="Q275" s="103">
        <f>+R275+S275+T275</f>
        <v>73153838.870000005</v>
      </c>
      <c r="R275" s="103">
        <v>62180763</v>
      </c>
      <c r="S275" s="91">
        <v>9509999.0899999999</v>
      </c>
      <c r="T275" s="91">
        <v>1463076.78</v>
      </c>
      <c r="U275" s="91"/>
      <c r="V275" s="91">
        <v>13536104.630000001</v>
      </c>
      <c r="W275" s="91">
        <v>0</v>
      </c>
      <c r="X275" s="91">
        <f>+R275+S275+T275+V275+W275</f>
        <v>86689943.5</v>
      </c>
      <c r="Y275" s="91" t="s">
        <v>375</v>
      </c>
      <c r="Z275" s="91"/>
      <c r="AA275" s="198">
        <v>27951646.090000004</v>
      </c>
      <c r="AB275" s="193">
        <v>4274957.63</v>
      </c>
      <c r="AC275" s="52"/>
      <c r="AD275" s="52"/>
      <c r="AE275" s="52"/>
    </row>
    <row r="276" spans="2:31" s="5" customFormat="1" ht="108" customHeight="1" x14ac:dyDescent="0.25">
      <c r="B276" s="105">
        <f>+B275+1</f>
        <v>234</v>
      </c>
      <c r="C276" s="287"/>
      <c r="D276" s="154" t="s">
        <v>1098</v>
      </c>
      <c r="E276" s="154">
        <v>118892</v>
      </c>
      <c r="F276" s="81" t="s">
        <v>1099</v>
      </c>
      <c r="G276" s="283" t="s">
        <v>203</v>
      </c>
      <c r="H276" s="82" t="s">
        <v>1100</v>
      </c>
      <c r="I276" s="37" t="s">
        <v>1260</v>
      </c>
      <c r="J276" s="114" t="s">
        <v>1101</v>
      </c>
      <c r="K276" s="114" t="s">
        <v>1102</v>
      </c>
      <c r="L276" s="136">
        <v>0.85</v>
      </c>
      <c r="M276" s="83" t="s">
        <v>622</v>
      </c>
      <c r="N276" s="83" t="s">
        <v>647</v>
      </c>
      <c r="O276" s="121" t="s">
        <v>372</v>
      </c>
      <c r="P276" s="82" t="s">
        <v>705</v>
      </c>
      <c r="Q276" s="103">
        <f>+R276+S276+T276</f>
        <v>68992158.560000002</v>
      </c>
      <c r="R276" s="103">
        <v>58643334.780000001</v>
      </c>
      <c r="S276" s="91">
        <v>8968980.6099999994</v>
      </c>
      <c r="T276" s="91">
        <v>1379843.17</v>
      </c>
      <c r="U276" s="91">
        <v>0</v>
      </c>
      <c r="V276" s="91">
        <v>12726448.51</v>
      </c>
      <c r="W276" s="91">
        <v>0</v>
      </c>
      <c r="X276" s="91">
        <f>+R276+S276+T276+V276+W276</f>
        <v>81718607.070000008</v>
      </c>
      <c r="Y276" s="91" t="s">
        <v>375</v>
      </c>
      <c r="Z276" s="91"/>
      <c r="AA276" s="75">
        <v>0</v>
      </c>
      <c r="AB276" s="173">
        <v>0</v>
      </c>
      <c r="AC276" s="52"/>
      <c r="AD276" s="52"/>
      <c r="AE276" s="52"/>
    </row>
    <row r="277" spans="2:31" s="5" customFormat="1" ht="113.25" customHeight="1" x14ac:dyDescent="0.25">
      <c r="B277" s="105">
        <f>+B276+1</f>
        <v>235</v>
      </c>
      <c r="C277" s="149" t="s">
        <v>1228</v>
      </c>
      <c r="D277" s="154" t="s">
        <v>1229</v>
      </c>
      <c r="E277" s="154">
        <v>114845</v>
      </c>
      <c r="F277" s="81" t="s">
        <v>1231</v>
      </c>
      <c r="G277" s="283"/>
      <c r="H277" s="82" t="s">
        <v>1230</v>
      </c>
      <c r="I277" s="37" t="s">
        <v>1241</v>
      </c>
      <c r="J277" s="114" t="s">
        <v>1232</v>
      </c>
      <c r="K277" s="114" t="s">
        <v>380</v>
      </c>
      <c r="L277" s="136">
        <v>0.85</v>
      </c>
      <c r="M277" s="83" t="s">
        <v>624</v>
      </c>
      <c r="N277" s="83" t="s">
        <v>638</v>
      </c>
      <c r="O277" s="121" t="s">
        <v>372</v>
      </c>
      <c r="P277" s="82" t="s">
        <v>705</v>
      </c>
      <c r="Q277" s="103">
        <f>+R277+S277+T277</f>
        <v>59021677.479999997</v>
      </c>
      <c r="R277" s="103">
        <v>50168425.859999999</v>
      </c>
      <c r="S277" s="91">
        <v>7672818.0700000003</v>
      </c>
      <c r="T277" s="91">
        <v>1180433.55</v>
      </c>
      <c r="U277" s="91">
        <v>0</v>
      </c>
      <c r="V277" s="91">
        <v>11008615.609999999</v>
      </c>
      <c r="W277" s="91">
        <v>0</v>
      </c>
      <c r="X277" s="91">
        <f>+R277+S277+T277+V277+W277</f>
        <v>70030293.090000004</v>
      </c>
      <c r="Y277" s="91" t="s">
        <v>375</v>
      </c>
      <c r="Z277" s="91"/>
      <c r="AA277" s="75">
        <v>0</v>
      </c>
      <c r="AB277" s="173">
        <v>0</v>
      </c>
      <c r="AC277" s="52"/>
      <c r="AD277" s="52"/>
      <c r="AE277" s="52"/>
    </row>
    <row r="278" spans="2:31" s="5" customFormat="1" ht="18.75" customHeight="1" x14ac:dyDescent="0.25">
      <c r="B278" s="123"/>
      <c r="C278" s="113" t="s">
        <v>67</v>
      </c>
      <c r="D278" s="124"/>
      <c r="E278" s="124"/>
      <c r="F278" s="124"/>
      <c r="G278" s="124"/>
      <c r="H278" s="124"/>
      <c r="I278" s="38"/>
      <c r="J278" s="124"/>
      <c r="K278" s="124"/>
      <c r="L278" s="124"/>
      <c r="M278" s="124"/>
      <c r="N278" s="124"/>
      <c r="O278" s="124"/>
      <c r="P278" s="124"/>
      <c r="Q278" s="88">
        <f t="shared" ref="Q278:X278" si="57">SUM(Q274:Q277)</f>
        <v>301176031.50999999</v>
      </c>
      <c r="R278" s="88">
        <f t="shared" si="57"/>
        <v>255999626.75</v>
      </c>
      <c r="S278" s="88">
        <f t="shared" si="57"/>
        <v>39152884.119999997</v>
      </c>
      <c r="T278" s="88">
        <f t="shared" si="57"/>
        <v>6023520.6399999997</v>
      </c>
      <c r="U278" s="88">
        <f t="shared" si="57"/>
        <v>0</v>
      </c>
      <c r="V278" s="88">
        <f t="shared" si="57"/>
        <v>56097821.460000001</v>
      </c>
      <c r="W278" s="88">
        <f t="shared" si="57"/>
        <v>0</v>
      </c>
      <c r="X278" s="88">
        <f t="shared" si="57"/>
        <v>357273852.97000003</v>
      </c>
      <c r="Y278" s="88"/>
      <c r="Z278" s="88"/>
      <c r="AA278" s="88">
        <f>SUM(AA274:AA277)</f>
        <v>110853720.92000002</v>
      </c>
      <c r="AB278" s="183">
        <f>SUM(AB274:AB277)</f>
        <v>16954098.469999999</v>
      </c>
      <c r="AC278" s="52"/>
      <c r="AD278" s="52"/>
      <c r="AE278" s="52"/>
    </row>
    <row r="279" spans="2:31" s="5" customFormat="1" ht="18.75" customHeight="1" x14ac:dyDescent="0.25">
      <c r="B279" s="95"/>
      <c r="C279" s="96" t="s">
        <v>71</v>
      </c>
      <c r="D279" s="96"/>
      <c r="E279" s="96"/>
      <c r="F279" s="96"/>
      <c r="G279" s="96"/>
      <c r="H279" s="96"/>
      <c r="I279" s="39"/>
      <c r="J279" s="96"/>
      <c r="K279" s="96"/>
      <c r="L279" s="96"/>
      <c r="M279" s="96"/>
      <c r="N279" s="96"/>
      <c r="O279" s="96"/>
      <c r="P279" s="96"/>
      <c r="Q279" s="137">
        <f>+Q278</f>
        <v>301176031.50999999</v>
      </c>
      <c r="R279" s="97">
        <f>R278</f>
        <v>255999626.75</v>
      </c>
      <c r="S279" s="97">
        <f t="shared" ref="S279:X279" si="58">S278</f>
        <v>39152884.119999997</v>
      </c>
      <c r="T279" s="97">
        <f t="shared" si="58"/>
        <v>6023520.6399999997</v>
      </c>
      <c r="U279" s="97"/>
      <c r="V279" s="97">
        <f t="shared" si="58"/>
        <v>56097821.460000001</v>
      </c>
      <c r="W279" s="97">
        <f t="shared" si="58"/>
        <v>0</v>
      </c>
      <c r="X279" s="97">
        <f t="shared" si="58"/>
        <v>357273852.97000003</v>
      </c>
      <c r="Y279" s="97"/>
      <c r="Z279" s="97"/>
      <c r="AA279" s="97">
        <f>+AA275+AA274</f>
        <v>110853720.92000002</v>
      </c>
      <c r="AB279" s="184">
        <f>+AB275+AB274</f>
        <v>16954098.469999999</v>
      </c>
      <c r="AC279" s="52"/>
      <c r="AD279" s="52"/>
      <c r="AE279" s="52"/>
    </row>
    <row r="280" spans="2:31" s="5" customFormat="1" ht="18.75" customHeight="1" x14ac:dyDescent="0.25">
      <c r="B280" s="77"/>
      <c r="C280" s="77" t="s">
        <v>1340</v>
      </c>
      <c r="D280" s="233"/>
      <c r="E280" s="78"/>
      <c r="F280" s="78"/>
      <c r="G280" s="99"/>
      <c r="H280" s="99"/>
      <c r="I280" s="99"/>
      <c r="J280" s="40"/>
      <c r="K280" s="99"/>
      <c r="L280" s="99"/>
      <c r="M280" s="99"/>
      <c r="N280" s="99"/>
      <c r="O280" s="99"/>
      <c r="P280" s="99"/>
      <c r="Q280" s="99"/>
      <c r="R280" s="99"/>
      <c r="S280" s="99"/>
      <c r="T280" s="99"/>
      <c r="U280" s="99"/>
      <c r="V280" s="99"/>
      <c r="W280" s="99"/>
      <c r="X280" s="99"/>
      <c r="Y280" s="99"/>
      <c r="Z280" s="99"/>
      <c r="AA280" s="99"/>
      <c r="AB280" s="126"/>
      <c r="AC280" s="52"/>
      <c r="AD280" s="52"/>
      <c r="AE280" s="52"/>
    </row>
    <row r="281" spans="2:31" s="5" customFormat="1" ht="282" customHeight="1" x14ac:dyDescent="0.25">
      <c r="B281" s="105">
        <f>+B277+1</f>
        <v>236</v>
      </c>
      <c r="C281" s="229" t="s">
        <v>1349</v>
      </c>
      <c r="D281" s="240" t="s">
        <v>1347</v>
      </c>
      <c r="E281" s="231">
        <v>122972</v>
      </c>
      <c r="F281" s="81" t="s">
        <v>1352</v>
      </c>
      <c r="G281" s="122"/>
      <c r="H281" s="82" t="s">
        <v>1350</v>
      </c>
      <c r="I281" s="234" t="s">
        <v>1365</v>
      </c>
      <c r="J281" s="114" t="s">
        <v>1354</v>
      </c>
      <c r="K281" s="114" t="s">
        <v>1353</v>
      </c>
      <c r="L281" s="136">
        <v>0.85</v>
      </c>
      <c r="M281" s="83" t="s">
        <v>628</v>
      </c>
      <c r="N281" s="83" t="s">
        <v>1351</v>
      </c>
      <c r="O281" s="121" t="s">
        <v>372</v>
      </c>
      <c r="P281" s="234"/>
      <c r="Q281" s="103">
        <f>+R281+S281+T281</f>
        <v>214496026.71000001</v>
      </c>
      <c r="R281" s="103">
        <v>182321622.69</v>
      </c>
      <c r="S281" s="103">
        <v>32174404.02</v>
      </c>
      <c r="T281" s="91">
        <v>0</v>
      </c>
      <c r="U281" s="91">
        <v>0</v>
      </c>
      <c r="V281" s="91">
        <v>186156304.77000001</v>
      </c>
      <c r="W281" s="91">
        <v>444883090.13999999</v>
      </c>
      <c r="X281" s="91">
        <f>+R281+S281+T281+V281+W281</f>
        <v>845535421.62</v>
      </c>
      <c r="Y281" s="91" t="s">
        <v>375</v>
      </c>
      <c r="Z281" s="234"/>
      <c r="AA281" s="75">
        <v>0</v>
      </c>
      <c r="AB281" s="75">
        <v>0</v>
      </c>
      <c r="AC281" s="52"/>
      <c r="AD281" s="52"/>
      <c r="AE281" s="52"/>
    </row>
    <row r="282" spans="2:31" s="5" customFormat="1" ht="18.75" customHeight="1" x14ac:dyDescent="0.25">
      <c r="B282" s="123"/>
      <c r="C282" s="113" t="s">
        <v>1348</v>
      </c>
      <c r="D282" s="124"/>
      <c r="E282" s="135"/>
      <c r="F282" s="113"/>
      <c r="G282" s="124"/>
      <c r="H282" s="124"/>
      <c r="I282" s="113"/>
      <c r="J282" s="124"/>
      <c r="K282" s="124"/>
      <c r="L282" s="124"/>
      <c r="M282" s="124"/>
      <c r="N282" s="124"/>
      <c r="O282" s="124"/>
      <c r="P282" s="113"/>
      <c r="Q282" s="113">
        <f>+Q281</f>
        <v>214496026.71000001</v>
      </c>
      <c r="R282" s="113">
        <f t="shared" ref="R282:X283" si="59">+R281</f>
        <v>182321622.69</v>
      </c>
      <c r="S282" s="113">
        <f t="shared" si="59"/>
        <v>32174404.02</v>
      </c>
      <c r="T282" s="113">
        <f t="shared" si="59"/>
        <v>0</v>
      </c>
      <c r="U282" s="113">
        <f t="shared" si="59"/>
        <v>0</v>
      </c>
      <c r="V282" s="113">
        <f t="shared" si="59"/>
        <v>186156304.77000001</v>
      </c>
      <c r="W282" s="113">
        <f t="shared" si="59"/>
        <v>444883090.13999999</v>
      </c>
      <c r="X282" s="113">
        <f t="shared" si="59"/>
        <v>845535421.62</v>
      </c>
      <c r="Y282" s="113"/>
      <c r="Z282" s="113">
        <f t="shared" ref="Z282:Z283" si="60">+Z281</f>
        <v>0</v>
      </c>
      <c r="AA282" s="113">
        <f t="shared" ref="AA282:AA283" si="61">+AA281</f>
        <v>0</v>
      </c>
      <c r="AB282" s="113">
        <f t="shared" ref="AB282:AB283" si="62">+AB281</f>
        <v>0</v>
      </c>
      <c r="AC282" s="52"/>
      <c r="AD282" s="52"/>
      <c r="AE282" s="52"/>
    </row>
    <row r="283" spans="2:31" s="5" customFormat="1" ht="18.75" customHeight="1" x14ac:dyDescent="0.25">
      <c r="B283" s="95"/>
      <c r="C283" s="96" t="s">
        <v>1344</v>
      </c>
      <c r="D283" s="96"/>
      <c r="E283" s="95"/>
      <c r="F283" s="96"/>
      <c r="G283" s="96"/>
      <c r="H283" s="95"/>
      <c r="I283" s="96"/>
      <c r="J283" s="96"/>
      <c r="K283" s="95"/>
      <c r="L283" s="96"/>
      <c r="M283" s="96"/>
      <c r="N283" s="95"/>
      <c r="O283" s="96"/>
      <c r="P283" s="96"/>
      <c r="Q283" s="238">
        <f>+Q282</f>
        <v>214496026.71000001</v>
      </c>
      <c r="R283" s="238">
        <f t="shared" si="59"/>
        <v>182321622.69</v>
      </c>
      <c r="S283" s="238">
        <f t="shared" si="59"/>
        <v>32174404.02</v>
      </c>
      <c r="T283" s="238">
        <f t="shared" si="59"/>
        <v>0</v>
      </c>
      <c r="U283" s="238">
        <f t="shared" si="59"/>
        <v>0</v>
      </c>
      <c r="V283" s="238">
        <f t="shared" si="59"/>
        <v>186156304.77000001</v>
      </c>
      <c r="W283" s="238">
        <f t="shared" si="59"/>
        <v>444883090.13999999</v>
      </c>
      <c r="X283" s="238">
        <f t="shared" si="59"/>
        <v>845535421.62</v>
      </c>
      <c r="Y283" s="238">
        <f t="shared" ref="Y283" si="63">+Y282</f>
        <v>0</v>
      </c>
      <c r="Z283" s="238">
        <f t="shared" si="60"/>
        <v>0</v>
      </c>
      <c r="AA283" s="238">
        <f t="shared" si="61"/>
        <v>0</v>
      </c>
      <c r="AB283" s="238">
        <f t="shared" si="62"/>
        <v>0</v>
      </c>
      <c r="AC283" s="52"/>
      <c r="AD283" s="52"/>
      <c r="AE283" s="52"/>
    </row>
    <row r="284" spans="2:31" s="1" customFormat="1" ht="24" customHeight="1" thickBot="1" x14ac:dyDescent="0.3">
      <c r="B284" s="235"/>
      <c r="C284" s="236" t="s">
        <v>0</v>
      </c>
      <c r="D284" s="237"/>
      <c r="E284" s="237"/>
      <c r="F284" s="237"/>
      <c r="G284" s="237"/>
      <c r="H284" s="185"/>
      <c r="I284" s="186"/>
      <c r="J284" s="185"/>
      <c r="K284" s="185"/>
      <c r="L284" s="185"/>
      <c r="M284" s="185"/>
      <c r="N284" s="185"/>
      <c r="O284" s="185"/>
      <c r="P284" s="185"/>
      <c r="Q284" s="187">
        <f>+Q37+Q81+Q178+Q240+Q252+Q273+Q279+Q283</f>
        <v>45410001017.082397</v>
      </c>
      <c r="R284" s="187">
        <f>+R37+R81+R178+R240+R252+R273+R279+R283</f>
        <v>35839973123.274506</v>
      </c>
      <c r="S284" s="187">
        <f t="shared" ref="S284:X284" si="64">+S37+S81+S178+S240+S252+S273+S279+S283</f>
        <v>1894933185.0968001</v>
      </c>
      <c r="T284" s="187">
        <f t="shared" si="64"/>
        <v>7675094708.7211008</v>
      </c>
      <c r="U284" s="187">
        <f t="shared" si="64"/>
        <v>0</v>
      </c>
      <c r="V284" s="187">
        <f t="shared" si="64"/>
        <v>9491480161.9799995</v>
      </c>
      <c r="W284" s="187">
        <f t="shared" si="64"/>
        <v>1534997180.9500003</v>
      </c>
      <c r="X284" s="187">
        <f t="shared" si="64"/>
        <v>57447869467.3424</v>
      </c>
      <c r="Y284" s="187"/>
      <c r="Z284" s="187"/>
      <c r="AA284" s="187">
        <f t="shared" ref="AA284" si="65">+AA37+AA81+AA178+AA240+AA252+AA273+AA279+AA283</f>
        <v>7605461561.0500002</v>
      </c>
      <c r="AB284" s="187">
        <f t="shared" ref="AB284" si="66">+AB37+AB81+AB178+AB240+AB252+AB273+AB279+AB283</f>
        <v>2129406156.6400001</v>
      </c>
      <c r="AC284" s="52"/>
      <c r="AD284" s="52"/>
      <c r="AE284" s="52"/>
    </row>
    <row r="285" spans="2:31" x14ac:dyDescent="0.25">
      <c r="B285" s="6"/>
      <c r="C285" s="6"/>
      <c r="D285" s="6"/>
      <c r="E285" s="16"/>
      <c r="F285" s="16"/>
      <c r="G285" s="17"/>
      <c r="H285" s="16"/>
      <c r="I285" s="16"/>
      <c r="J285" s="16"/>
      <c r="K285" s="16"/>
      <c r="L285" s="16"/>
      <c r="M285" s="16"/>
      <c r="N285" s="16"/>
      <c r="O285" s="16"/>
      <c r="P285" s="16"/>
      <c r="Q285" s="22"/>
      <c r="R285" s="22"/>
      <c r="S285" s="22"/>
      <c r="T285" s="10"/>
      <c r="U285" s="10"/>
      <c r="V285" s="6"/>
      <c r="W285" s="6"/>
      <c r="X285" s="6"/>
      <c r="Y285" s="6"/>
      <c r="Z285" s="6"/>
      <c r="AA285" s="10"/>
      <c r="AB285" s="6"/>
      <c r="AC285" s="8"/>
      <c r="AD285" s="8"/>
      <c r="AE285" s="8"/>
    </row>
    <row r="286" spans="2:31" ht="22.5" customHeight="1" x14ac:dyDescent="0.25">
      <c r="B286" s="6"/>
      <c r="C286" s="5"/>
      <c r="D286" s="3"/>
      <c r="F286" s="3"/>
      <c r="H286" s="3"/>
      <c r="I286" s="3"/>
      <c r="J286" s="3"/>
      <c r="K286" s="3"/>
      <c r="L286" s="3"/>
      <c r="M286" s="3"/>
      <c r="N286" s="3"/>
      <c r="O286" s="3"/>
      <c r="P286" s="3"/>
      <c r="Q286" s="25"/>
      <c r="R286" s="54"/>
      <c r="S286" s="27"/>
      <c r="T286" s="27"/>
      <c r="U286" s="20"/>
      <c r="V286" s="6"/>
      <c r="W286" s="14"/>
      <c r="X286" s="6"/>
      <c r="Y286" s="6"/>
      <c r="Z286" s="6"/>
      <c r="AA286" s="26"/>
      <c r="AB286" s="26"/>
      <c r="AC286" s="8"/>
      <c r="AD286" s="8"/>
      <c r="AE286" s="8"/>
    </row>
    <row r="287" spans="2:31" x14ac:dyDescent="0.25">
      <c r="B287" s="6"/>
      <c r="C287" s="5"/>
      <c r="D287" s="3"/>
      <c r="F287" s="3"/>
      <c r="H287" s="3"/>
      <c r="I287" s="3"/>
      <c r="J287" s="3"/>
      <c r="K287" s="3"/>
      <c r="L287" s="3"/>
      <c r="M287" s="3"/>
      <c r="N287" s="3"/>
      <c r="O287" s="3"/>
      <c r="P287" s="3"/>
      <c r="Q287" s="48"/>
      <c r="R287" s="49"/>
      <c r="S287" s="28"/>
      <c r="T287" s="24">
        <f>+T284+S284</f>
        <v>9570027893.8179016</v>
      </c>
      <c r="U287" s="10"/>
      <c r="V287" s="6"/>
      <c r="W287" s="14"/>
      <c r="X287" s="5"/>
      <c r="AA287" s="46"/>
      <c r="AB287" s="201"/>
      <c r="AC287" s="8"/>
      <c r="AD287" s="8"/>
      <c r="AE287" s="8"/>
    </row>
    <row r="288" spans="2:31" x14ac:dyDescent="0.25">
      <c r="C288" s="5"/>
      <c r="D288" s="3"/>
      <c r="F288" s="3"/>
      <c r="G288" s="3"/>
      <c r="H288" s="3"/>
      <c r="I288" s="3"/>
      <c r="J288" s="3"/>
      <c r="K288" s="3"/>
      <c r="L288" s="3"/>
      <c r="M288" s="3"/>
      <c r="N288" s="3"/>
      <c r="O288" s="3"/>
      <c r="P288" s="3"/>
      <c r="Q288" s="43"/>
      <c r="R288" s="44"/>
      <c r="S288" s="8"/>
      <c r="T288" s="45"/>
      <c r="U288" s="21"/>
      <c r="V288" s="5"/>
      <c r="W288" s="9"/>
      <c r="X288" s="5"/>
      <c r="AA288" s="67"/>
      <c r="AB288" s="46"/>
      <c r="AC288" s="8"/>
      <c r="AD288" s="8"/>
      <c r="AE288" s="8"/>
    </row>
    <row r="289" spans="3:31" x14ac:dyDescent="0.25">
      <c r="C289" s="5"/>
      <c r="D289" s="3"/>
      <c r="F289" s="3"/>
      <c r="G289" s="3"/>
      <c r="H289" s="3"/>
      <c r="I289" s="3"/>
      <c r="J289" s="3"/>
      <c r="K289" s="3"/>
      <c r="L289" s="3"/>
      <c r="M289" s="3"/>
      <c r="N289" s="3"/>
      <c r="O289" s="3"/>
      <c r="P289" s="3"/>
      <c r="Q289" s="41"/>
      <c r="R289" s="66"/>
      <c r="S289" s="239"/>
      <c r="T289" s="3"/>
      <c r="U289" s="23"/>
      <c r="V289" s="5"/>
      <c r="W289" s="9"/>
      <c r="X289" s="5"/>
      <c r="AA289" s="41"/>
      <c r="AB289" s="5"/>
      <c r="AC289" s="8"/>
      <c r="AD289" s="8"/>
      <c r="AE289" s="8"/>
    </row>
    <row r="290" spans="3:31" x14ac:dyDescent="0.25">
      <c r="C290" s="5"/>
      <c r="D290" s="3"/>
      <c r="F290" s="3"/>
      <c r="G290" s="3"/>
      <c r="H290" s="3"/>
      <c r="I290" s="3"/>
      <c r="J290" s="3"/>
      <c r="K290" s="3"/>
      <c r="L290" s="3"/>
      <c r="M290" s="3"/>
      <c r="N290" s="3"/>
      <c r="O290" s="3"/>
      <c r="P290" s="3"/>
      <c r="Q290" s="65"/>
      <c r="R290" s="66"/>
      <c r="S290" s="66"/>
      <c r="T290" s="3"/>
      <c r="U290" s="23"/>
      <c r="V290" s="8"/>
      <c r="W290" s="9"/>
      <c r="X290" s="5"/>
      <c r="AA290" s="50">
        <v>6250883603.7600002</v>
      </c>
      <c r="AB290" s="41"/>
      <c r="AC290" s="8"/>
      <c r="AD290" s="8"/>
      <c r="AE290" s="8"/>
    </row>
    <row r="291" spans="3:31" x14ac:dyDescent="0.25">
      <c r="C291" s="5"/>
      <c r="D291" s="3"/>
      <c r="F291" s="3"/>
      <c r="G291" s="3"/>
      <c r="H291" s="3"/>
      <c r="I291" s="3"/>
      <c r="J291" s="3"/>
      <c r="K291" s="3"/>
      <c r="L291" s="3"/>
      <c r="M291" s="3"/>
      <c r="N291" s="3"/>
      <c r="O291" s="3"/>
      <c r="P291" s="3"/>
      <c r="Q291" s="41"/>
      <c r="R291" s="3"/>
      <c r="S291" s="3"/>
      <c r="T291" s="3"/>
      <c r="U291" s="23"/>
      <c r="V291" s="8"/>
      <c r="W291" s="5"/>
      <c r="X291" s="5"/>
      <c r="AA291" s="64"/>
      <c r="AB291" s="64"/>
      <c r="AC291" s="8"/>
      <c r="AD291" s="8"/>
      <c r="AE291" s="8"/>
    </row>
    <row r="292" spans="3:31" x14ac:dyDescent="0.25">
      <c r="C292" s="5"/>
      <c r="D292" s="3"/>
      <c r="F292" s="3"/>
      <c r="G292" s="3"/>
      <c r="H292" s="3" t="s">
        <v>366</v>
      </c>
      <c r="I292" s="3"/>
      <c r="J292" s="3"/>
      <c r="K292" s="3"/>
      <c r="L292" s="3"/>
      <c r="M292" s="3"/>
      <c r="N292" s="3"/>
      <c r="O292" s="3"/>
      <c r="P292" s="3"/>
      <c r="R292" s="3"/>
      <c r="S292" s="3"/>
      <c r="T292" s="3"/>
      <c r="U292" s="8"/>
      <c r="V292" s="8"/>
      <c r="W292" s="5"/>
      <c r="X292" s="5"/>
      <c r="AA292" s="7"/>
      <c r="AB292" s="7"/>
      <c r="AC292" s="8"/>
      <c r="AD292" s="8"/>
      <c r="AE292" s="8"/>
    </row>
    <row r="293" spans="3:31" x14ac:dyDescent="0.25">
      <c r="C293" s="5"/>
      <c r="D293" s="3"/>
      <c r="F293" s="3"/>
      <c r="G293" s="3"/>
      <c r="H293" s="3"/>
      <c r="I293" s="3"/>
      <c r="J293" s="3"/>
      <c r="K293" s="3"/>
      <c r="L293" s="3"/>
      <c r="M293" s="3"/>
      <c r="N293" s="3"/>
      <c r="O293" s="3"/>
      <c r="P293" s="3"/>
      <c r="R293" s="5"/>
      <c r="S293" s="5"/>
      <c r="T293" s="5"/>
      <c r="V293" s="5"/>
      <c r="W293" s="5"/>
      <c r="X293" s="5"/>
      <c r="AA293" s="5"/>
      <c r="AB293" s="5"/>
      <c r="AC293" s="8"/>
      <c r="AD293" s="8"/>
      <c r="AE293" s="8"/>
    </row>
    <row r="294" spans="3:31" x14ac:dyDescent="0.25">
      <c r="C294" s="5"/>
      <c r="D294" s="3"/>
      <c r="F294" s="3"/>
      <c r="G294" s="3"/>
      <c r="H294" s="3"/>
      <c r="I294" s="3"/>
      <c r="J294" s="3"/>
      <c r="K294" s="3"/>
      <c r="L294" s="3"/>
      <c r="M294" s="3"/>
      <c r="N294" s="3"/>
      <c r="O294" s="3"/>
      <c r="P294" s="3"/>
      <c r="R294" s="3"/>
      <c r="S294" s="5"/>
      <c r="T294" s="5"/>
      <c r="V294" s="5"/>
      <c r="W294" s="5"/>
      <c r="X294" s="5"/>
      <c r="AA294" s="5"/>
      <c r="AB294" s="5"/>
      <c r="AC294" s="8"/>
      <c r="AD294" s="8"/>
      <c r="AE294" s="8"/>
    </row>
    <row r="295" spans="3:31" x14ac:dyDescent="0.25">
      <c r="C295" s="5"/>
      <c r="D295" s="3"/>
      <c r="F295" s="3"/>
      <c r="G295" s="3"/>
      <c r="H295" s="3"/>
      <c r="I295" s="3"/>
      <c r="J295" s="3"/>
      <c r="K295" s="3"/>
      <c r="L295" s="3"/>
      <c r="M295" s="3"/>
      <c r="N295" s="3"/>
      <c r="O295" s="3"/>
      <c r="P295" s="3"/>
      <c r="R295" s="3"/>
      <c r="S295" s="5"/>
      <c r="T295" s="5"/>
      <c r="V295" s="5"/>
      <c r="W295" s="5"/>
      <c r="X295" s="5"/>
      <c r="AA295" s="5"/>
      <c r="AB295" s="9"/>
      <c r="AC295" s="8"/>
      <c r="AD295" s="8"/>
      <c r="AE295" s="8"/>
    </row>
    <row r="296" spans="3:31" x14ac:dyDescent="0.25">
      <c r="C296" s="5"/>
      <c r="D296" s="3"/>
      <c r="F296" s="3"/>
      <c r="H296" s="3"/>
      <c r="I296" s="3"/>
      <c r="J296" s="3"/>
      <c r="K296" s="3"/>
      <c r="L296" s="3"/>
      <c r="M296" s="3"/>
      <c r="N296" s="3"/>
      <c r="O296" s="3"/>
      <c r="P296" s="3"/>
      <c r="R296" s="3"/>
      <c r="S296" s="8"/>
      <c r="T296" s="8"/>
      <c r="U296" s="8"/>
      <c r="V296" s="8"/>
      <c r="W296" s="5"/>
      <c r="X296" s="5"/>
      <c r="AA296" s="5"/>
      <c r="AB296" s="9"/>
      <c r="AC296" s="8"/>
      <c r="AD296" s="8"/>
      <c r="AE296" s="8"/>
    </row>
    <row r="297" spans="3:31" x14ac:dyDescent="0.25">
      <c r="E297" s="18"/>
      <c r="F297" s="18"/>
      <c r="G297" s="17"/>
      <c r="H297" s="18"/>
      <c r="I297" s="18"/>
      <c r="J297" s="18"/>
      <c r="K297" s="18"/>
      <c r="L297" s="18"/>
      <c r="M297" s="18"/>
      <c r="N297" s="18"/>
      <c r="O297" s="18"/>
      <c r="P297" s="18"/>
      <c r="Q297" s="9"/>
      <c r="R297" s="8"/>
      <c r="S297" s="8"/>
      <c r="T297" s="8"/>
      <c r="U297" s="8"/>
      <c r="V297" s="8"/>
      <c r="W297" s="9"/>
      <c r="X297" s="9"/>
      <c r="Y297" s="9"/>
      <c r="Z297" s="9"/>
      <c r="AA297" s="14"/>
      <c r="AB297" s="9"/>
      <c r="AC297" s="8"/>
      <c r="AD297" s="8"/>
      <c r="AE297" s="8"/>
    </row>
    <row r="298" spans="3:31" x14ac:dyDescent="0.25">
      <c r="E298" s="18"/>
      <c r="F298" s="18"/>
      <c r="G298" s="17"/>
      <c r="H298" s="18"/>
      <c r="I298" s="18"/>
      <c r="J298" s="18"/>
      <c r="K298" s="18"/>
      <c r="L298" s="18"/>
      <c r="M298" s="18"/>
      <c r="N298" s="18"/>
      <c r="O298" s="18"/>
      <c r="P298" s="18"/>
      <c r="Q298" s="9"/>
      <c r="R298" s="8"/>
      <c r="S298" s="8"/>
      <c r="T298" s="8"/>
      <c r="U298" s="8"/>
      <c r="V298" s="8"/>
      <c r="W298" s="9"/>
      <c r="X298" s="9"/>
      <c r="Y298" s="9"/>
      <c r="Z298" s="9"/>
      <c r="AA298" s="14"/>
      <c r="AB298" s="9"/>
      <c r="AC298" s="8"/>
      <c r="AD298" s="8"/>
      <c r="AE298" s="8"/>
    </row>
    <row r="299" spans="3:31" x14ac:dyDescent="0.25">
      <c r="E299" s="3"/>
      <c r="F299" s="3"/>
      <c r="G299" s="17"/>
      <c r="H299" s="3"/>
      <c r="I299" s="3"/>
      <c r="J299" s="3"/>
      <c r="K299" s="3"/>
      <c r="L299" s="3"/>
      <c r="M299" s="3"/>
      <c r="N299" s="3"/>
      <c r="O299" s="3"/>
      <c r="P299" s="3"/>
      <c r="Q299" s="9"/>
      <c r="R299" s="5"/>
      <c r="S299" s="5"/>
      <c r="T299" s="5"/>
      <c r="V299" s="5"/>
      <c r="W299" s="9"/>
      <c r="X299" s="9"/>
      <c r="Y299" s="9"/>
      <c r="Z299" s="9"/>
      <c r="AC299" s="8"/>
      <c r="AD299" s="8"/>
      <c r="AE299" s="8"/>
    </row>
    <row r="300" spans="3:31" x14ac:dyDescent="0.25">
      <c r="E300" s="3"/>
      <c r="F300" s="3"/>
      <c r="G300" s="3"/>
      <c r="H300" s="3"/>
      <c r="I300" s="3"/>
      <c r="J300" s="3"/>
      <c r="K300" s="3"/>
      <c r="L300" s="3"/>
      <c r="M300" s="3"/>
      <c r="N300" s="3"/>
      <c r="O300" s="3"/>
      <c r="P300" s="3"/>
      <c r="Q300" s="9"/>
      <c r="R300" s="5"/>
      <c r="S300" s="5"/>
      <c r="T300" s="5"/>
      <c r="V300" s="5"/>
      <c r="W300" s="9"/>
      <c r="X300" s="9"/>
      <c r="Y300" s="9"/>
      <c r="Z300" s="9"/>
      <c r="AC300" s="8"/>
      <c r="AD300" s="8"/>
      <c r="AE300" s="8"/>
    </row>
    <row r="301" spans="3:31" x14ac:dyDescent="0.25">
      <c r="S301" s="8"/>
      <c r="AC301" s="8"/>
      <c r="AD301" s="8"/>
      <c r="AE301" s="8"/>
    </row>
    <row r="302" spans="3:31" x14ac:dyDescent="0.25">
      <c r="S302" s="7"/>
    </row>
  </sheetData>
  <customSheetViews>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1"/>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2"/>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3"/>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4"/>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5"/>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7"/>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8"/>
      <autoFilter ref="B7:AD176"/>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9"/>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0"/>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1"/>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12"/>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13"/>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14"/>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15"/>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16"/>
      <autoFilter ref="B7:AD176"/>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17"/>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18"/>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19"/>
    </customSheetView>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20"/>
    </customSheetView>
  </customSheetViews>
  <mergeCells count="60">
    <mergeCell ref="V5:X5"/>
    <mergeCell ref="G274:G275"/>
    <mergeCell ref="G208:G215"/>
    <mergeCell ref="G242:G243"/>
    <mergeCell ref="C242:C243"/>
    <mergeCell ref="G247:G248"/>
    <mergeCell ref="G256:G260"/>
    <mergeCell ref="C247:C248"/>
    <mergeCell ref="C237:C238"/>
    <mergeCell ref="G237:G238"/>
    <mergeCell ref="G261:G262"/>
    <mergeCell ref="C274:C276"/>
    <mergeCell ref="C256:C265"/>
    <mergeCell ref="G276:G277"/>
    <mergeCell ref="G249:G250"/>
    <mergeCell ref="B9:B10"/>
    <mergeCell ref="G9:G10"/>
    <mergeCell ref="F9:F10"/>
    <mergeCell ref="E9:E10"/>
    <mergeCell ref="C75:C79"/>
    <mergeCell ref="G75:G79"/>
    <mergeCell ref="G39:G48"/>
    <mergeCell ref="G69:G71"/>
    <mergeCell ref="C32:C35"/>
    <mergeCell ref="D9:D10"/>
    <mergeCell ref="C9:C10"/>
    <mergeCell ref="C23:C26"/>
    <mergeCell ref="G23:G26"/>
    <mergeCell ref="C12:C17"/>
    <mergeCell ref="G180:G207"/>
    <mergeCell ref="C180:C219"/>
    <mergeCell ref="C83:C100"/>
    <mergeCell ref="C102:C168"/>
    <mergeCell ref="G83:G100"/>
    <mergeCell ref="C59:C62"/>
    <mergeCell ref="G59:G62"/>
    <mergeCell ref="C39:C54"/>
    <mergeCell ref="C69:C73"/>
    <mergeCell ref="C28:C30"/>
    <mergeCell ref="V9:V10"/>
    <mergeCell ref="W9:W10"/>
    <mergeCell ref="X9:X10"/>
    <mergeCell ref="G32:G35"/>
    <mergeCell ref="G12:G14"/>
    <mergeCell ref="Z9:Z10"/>
    <mergeCell ref="R9:T9"/>
    <mergeCell ref="U9:U10"/>
    <mergeCell ref="AA9:AB9"/>
    <mergeCell ref="G5:I5"/>
    <mergeCell ref="Y9:Y10"/>
    <mergeCell ref="H9:H10"/>
    <mergeCell ref="Q9:Q10"/>
    <mergeCell ref="P9:P10"/>
    <mergeCell ref="O9:O10"/>
    <mergeCell ref="N9:N10"/>
    <mergeCell ref="M9:M10"/>
    <mergeCell ref="L9:L10"/>
    <mergeCell ref="K9:K10"/>
    <mergeCell ref="J9:J10"/>
    <mergeCell ref="I9:I10"/>
  </mergeCells>
  <pageMargins left="0.11811023622047245" right="0.11811023622047245" top="0.15748031496062992" bottom="0.15748031496062992" header="0.31496062992125984" footer="0.31496062992125984"/>
  <pageSetup paperSize="8" scale="25"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58" t="s">
        <v>863</v>
      </c>
      <c r="B1" s="55" t="s">
        <v>864</v>
      </c>
      <c r="C1" s="55" t="s">
        <v>865</v>
      </c>
    </row>
    <row r="2" spans="1:3" x14ac:dyDescent="0.25">
      <c r="A2" s="59">
        <v>102369</v>
      </c>
      <c r="B2" s="56" t="s">
        <v>615</v>
      </c>
      <c r="C2" s="56" t="s">
        <v>616</v>
      </c>
    </row>
    <row r="3" spans="1:3" x14ac:dyDescent="0.25">
      <c r="A3" s="59">
        <v>110847</v>
      </c>
      <c r="B3" s="56" t="s">
        <v>615</v>
      </c>
      <c r="C3" s="56" t="s">
        <v>616</v>
      </c>
    </row>
    <row r="4" spans="1:3" x14ac:dyDescent="0.25">
      <c r="A4" s="59">
        <v>101985</v>
      </c>
      <c r="B4" s="56" t="s">
        <v>615</v>
      </c>
      <c r="C4" s="56" t="s">
        <v>616</v>
      </c>
    </row>
    <row r="5" spans="1:3" x14ac:dyDescent="0.25">
      <c r="A5" s="59">
        <v>106678</v>
      </c>
      <c r="B5" s="56" t="s">
        <v>615</v>
      </c>
      <c r="C5" s="56" t="s">
        <v>616</v>
      </c>
    </row>
    <row r="6" spans="1:3" x14ac:dyDescent="0.25">
      <c r="A6" s="59">
        <v>106374</v>
      </c>
      <c r="B6" s="56" t="s">
        <v>615</v>
      </c>
      <c r="C6" s="56" t="s">
        <v>616</v>
      </c>
    </row>
    <row r="7" spans="1:3" x14ac:dyDescent="0.25">
      <c r="A7" s="59">
        <v>104677</v>
      </c>
      <c r="B7" s="56" t="s">
        <v>866</v>
      </c>
      <c r="C7" s="56" t="s">
        <v>867</v>
      </c>
    </row>
    <row r="8" spans="1:3" x14ac:dyDescent="0.25">
      <c r="A8" s="60">
        <v>102606</v>
      </c>
      <c r="B8" s="57" t="s">
        <v>866</v>
      </c>
      <c r="C8" s="57" t="s">
        <v>867</v>
      </c>
    </row>
    <row r="9" spans="1:3" x14ac:dyDescent="0.25">
      <c r="A9" s="59">
        <v>117138</v>
      </c>
      <c r="B9" s="56" t="s">
        <v>866</v>
      </c>
      <c r="C9" s="56" t="s">
        <v>868</v>
      </c>
    </row>
    <row r="10" spans="1:3" x14ac:dyDescent="0.25">
      <c r="A10" s="59">
        <v>111814</v>
      </c>
      <c r="B10" s="56" t="s">
        <v>869</v>
      </c>
      <c r="C10" s="56" t="s">
        <v>870</v>
      </c>
    </row>
    <row r="11" spans="1:3" x14ac:dyDescent="0.25">
      <c r="A11" s="59">
        <v>118317</v>
      </c>
      <c r="B11" s="56" t="s">
        <v>871</v>
      </c>
      <c r="C11" s="56" t="s">
        <v>872</v>
      </c>
    </row>
    <row r="12" spans="1:3" x14ac:dyDescent="0.25">
      <c r="A12" s="59">
        <v>102378</v>
      </c>
      <c r="B12" s="56" t="s">
        <v>873</v>
      </c>
      <c r="C12" s="56" t="s">
        <v>874</v>
      </c>
    </row>
    <row r="13" spans="1:3" x14ac:dyDescent="0.25">
      <c r="A13" s="59">
        <v>102769</v>
      </c>
      <c r="B13" s="56" t="s">
        <v>873</v>
      </c>
      <c r="C13" s="56" t="s">
        <v>874</v>
      </c>
    </row>
    <row r="14" spans="1:3" x14ac:dyDescent="0.25">
      <c r="A14" s="59">
        <v>111298</v>
      </c>
      <c r="B14" s="56" t="s">
        <v>873</v>
      </c>
      <c r="C14" s="56" t="s">
        <v>874</v>
      </c>
    </row>
    <row r="15" spans="1:3" x14ac:dyDescent="0.25">
      <c r="A15" s="59">
        <v>110706</v>
      </c>
      <c r="B15" s="56" t="s">
        <v>615</v>
      </c>
      <c r="C15" s="56" t="s">
        <v>875</v>
      </c>
    </row>
    <row r="16" spans="1:3" x14ac:dyDescent="0.25">
      <c r="A16" s="59">
        <v>102674</v>
      </c>
      <c r="B16" s="56" t="s">
        <v>615</v>
      </c>
      <c r="C16" s="56" t="s">
        <v>876</v>
      </c>
    </row>
    <row r="17" spans="1:3" x14ac:dyDescent="0.25">
      <c r="A17" s="59">
        <v>106581</v>
      </c>
      <c r="B17" s="56" t="s">
        <v>613</v>
      </c>
      <c r="C17" s="56" t="s">
        <v>646</v>
      </c>
    </row>
    <row r="18" spans="1:3" x14ac:dyDescent="0.25">
      <c r="A18" s="59">
        <v>106397</v>
      </c>
      <c r="B18" s="56" t="s">
        <v>613</v>
      </c>
      <c r="C18" s="56" t="s">
        <v>646</v>
      </c>
    </row>
    <row r="19" spans="1:3" x14ac:dyDescent="0.25">
      <c r="A19" s="59">
        <v>106974</v>
      </c>
      <c r="B19" s="56" t="s">
        <v>613</v>
      </c>
      <c r="C19" s="56" t="s">
        <v>646</v>
      </c>
    </row>
    <row r="20" spans="1:3" x14ac:dyDescent="0.25">
      <c r="A20" s="59">
        <v>115216</v>
      </c>
      <c r="B20" s="56" t="s">
        <v>877</v>
      </c>
      <c r="C20" s="56" t="s">
        <v>878</v>
      </c>
    </row>
    <row r="21" spans="1:3" x14ac:dyDescent="0.25">
      <c r="A21" s="59">
        <v>112112</v>
      </c>
      <c r="B21" s="56" t="s">
        <v>622</v>
      </c>
      <c r="C21" s="56" t="s">
        <v>879</v>
      </c>
    </row>
    <row r="22" spans="1:3" x14ac:dyDescent="0.25">
      <c r="A22" s="59">
        <v>117677</v>
      </c>
      <c r="B22" s="56" t="s">
        <v>613</v>
      </c>
      <c r="C22" s="56" t="s">
        <v>880</v>
      </c>
    </row>
    <row r="23" spans="1:3" x14ac:dyDescent="0.25">
      <c r="A23" s="59">
        <v>101992</v>
      </c>
      <c r="B23" s="56" t="s">
        <v>622</v>
      </c>
      <c r="C23" s="56" t="s">
        <v>881</v>
      </c>
    </row>
    <row r="24" spans="1:3" x14ac:dyDescent="0.25">
      <c r="A24" s="59">
        <v>105668</v>
      </c>
      <c r="B24" s="56" t="s">
        <v>625</v>
      </c>
      <c r="C24" s="56" t="s">
        <v>573</v>
      </c>
    </row>
    <row r="25" spans="1:3" x14ac:dyDescent="0.25">
      <c r="A25" s="59">
        <v>105621</v>
      </c>
      <c r="B25" s="56" t="s">
        <v>625</v>
      </c>
      <c r="C25" s="56" t="s">
        <v>573</v>
      </c>
    </row>
    <row r="26" spans="1:3" x14ac:dyDescent="0.25">
      <c r="A26" s="59">
        <v>104101</v>
      </c>
      <c r="B26" s="56" t="s">
        <v>625</v>
      </c>
      <c r="C26" s="56" t="s">
        <v>573</v>
      </c>
    </row>
    <row r="27" spans="1:3" x14ac:dyDescent="0.25">
      <c r="A27" s="59">
        <v>102086</v>
      </c>
      <c r="B27" s="56" t="s">
        <v>882</v>
      </c>
      <c r="C27" s="56" t="s">
        <v>883</v>
      </c>
    </row>
    <row r="28" spans="1:3" x14ac:dyDescent="0.25">
      <c r="A28" s="59">
        <v>106161</v>
      </c>
      <c r="B28" s="56" t="s">
        <v>628</v>
      </c>
      <c r="C28" s="56" t="s">
        <v>884</v>
      </c>
    </row>
    <row r="29" spans="1:3" x14ac:dyDescent="0.25">
      <c r="A29" s="59">
        <v>106130</v>
      </c>
      <c r="B29" s="56" t="s">
        <v>628</v>
      </c>
      <c r="C29" s="56" t="s">
        <v>884</v>
      </c>
    </row>
    <row r="30" spans="1:3" x14ac:dyDescent="0.25">
      <c r="A30" s="59">
        <v>114060</v>
      </c>
      <c r="B30" s="56" t="s">
        <v>628</v>
      </c>
      <c r="C30" s="56" t="s">
        <v>885</v>
      </c>
    </row>
    <row r="31" spans="1:3" x14ac:dyDescent="0.25">
      <c r="A31" s="59">
        <v>115371</v>
      </c>
      <c r="B31" s="56" t="s">
        <v>619</v>
      </c>
      <c r="C31" s="56" t="s">
        <v>620</v>
      </c>
    </row>
    <row r="32" spans="1:3" x14ac:dyDescent="0.25">
      <c r="A32" s="59">
        <v>113310</v>
      </c>
      <c r="B32" s="56" t="s">
        <v>619</v>
      </c>
      <c r="C32" s="56" t="s">
        <v>620</v>
      </c>
    </row>
    <row r="33" spans="1:3" x14ac:dyDescent="0.25">
      <c r="A33" s="59">
        <v>111438</v>
      </c>
      <c r="B33" s="56" t="s">
        <v>619</v>
      </c>
      <c r="C33" s="56" t="s">
        <v>620</v>
      </c>
    </row>
    <row r="34" spans="1:3" x14ac:dyDescent="0.25">
      <c r="A34" s="59">
        <v>108460</v>
      </c>
      <c r="B34" s="56" t="s">
        <v>619</v>
      </c>
      <c r="C34" s="56" t="s">
        <v>620</v>
      </c>
    </row>
    <row r="35" spans="1:3" x14ac:dyDescent="0.25">
      <c r="A35" s="59">
        <v>106554</v>
      </c>
      <c r="B35" s="56" t="s">
        <v>619</v>
      </c>
      <c r="C35" s="56" t="s">
        <v>620</v>
      </c>
    </row>
    <row r="36" spans="1:3" x14ac:dyDescent="0.25">
      <c r="A36" s="59">
        <v>105894</v>
      </c>
      <c r="B36" s="56" t="s">
        <v>619</v>
      </c>
      <c r="C36" s="56" t="s">
        <v>886</v>
      </c>
    </row>
    <row r="37" spans="1:3" x14ac:dyDescent="0.25">
      <c r="A37" s="59">
        <v>116916</v>
      </c>
      <c r="B37" s="56" t="s">
        <v>619</v>
      </c>
      <c r="C37" s="56" t="s">
        <v>887</v>
      </c>
    </row>
    <row r="38" spans="1:3" x14ac:dyDescent="0.25">
      <c r="A38" s="59">
        <v>117803</v>
      </c>
      <c r="B38" s="56" t="s">
        <v>619</v>
      </c>
      <c r="C38" s="56" t="s">
        <v>649</v>
      </c>
    </row>
    <row r="39" spans="1:3" x14ac:dyDescent="0.25">
      <c r="A39" s="59">
        <v>109456</v>
      </c>
      <c r="B39" s="56" t="s">
        <v>619</v>
      </c>
      <c r="C39" s="56" t="s">
        <v>649</v>
      </c>
    </row>
    <row r="40" spans="1:3" x14ac:dyDescent="0.25">
      <c r="A40" s="59">
        <v>104855</v>
      </c>
      <c r="B40" s="56" t="s">
        <v>619</v>
      </c>
      <c r="C40" s="56" t="s">
        <v>649</v>
      </c>
    </row>
    <row r="41" spans="1:3" x14ac:dyDescent="0.25">
      <c r="A41" s="59">
        <v>102066</v>
      </c>
      <c r="B41" s="56" t="s">
        <v>628</v>
      </c>
      <c r="C41" s="56" t="s">
        <v>642</v>
      </c>
    </row>
    <row r="42" spans="1:3" x14ac:dyDescent="0.25">
      <c r="A42" s="59">
        <v>105146</v>
      </c>
      <c r="B42" s="56" t="s">
        <v>628</v>
      </c>
      <c r="C42" s="56" t="s">
        <v>642</v>
      </c>
    </row>
    <row r="43" spans="1:3" x14ac:dyDescent="0.25">
      <c r="A43" s="59">
        <v>102415</v>
      </c>
      <c r="B43" s="56" t="s">
        <v>624</v>
      </c>
      <c r="C43" s="56" t="s">
        <v>633</v>
      </c>
    </row>
    <row r="44" spans="1:3" x14ac:dyDescent="0.25">
      <c r="A44" s="59">
        <v>103731</v>
      </c>
      <c r="B44" s="56" t="s">
        <v>624</v>
      </c>
      <c r="C44" s="56" t="s">
        <v>633</v>
      </c>
    </row>
    <row r="45" spans="1:3" x14ac:dyDescent="0.25">
      <c r="A45" s="59">
        <v>102258</v>
      </c>
      <c r="B45" s="56" t="s">
        <v>624</v>
      </c>
      <c r="C45" s="56" t="s">
        <v>888</v>
      </c>
    </row>
    <row r="46" spans="1:3" x14ac:dyDescent="0.25">
      <c r="A46" s="59">
        <v>102540</v>
      </c>
      <c r="B46" s="56" t="s">
        <v>889</v>
      </c>
      <c r="C46" s="56" t="s">
        <v>890</v>
      </c>
    </row>
    <row r="47" spans="1:3" x14ac:dyDescent="0.25">
      <c r="A47" s="59">
        <v>111081</v>
      </c>
      <c r="B47" s="56" t="s">
        <v>615</v>
      </c>
      <c r="C47" s="56" t="s">
        <v>623</v>
      </c>
    </row>
    <row r="48" spans="1:3" x14ac:dyDescent="0.25">
      <c r="A48" s="59">
        <v>106938</v>
      </c>
      <c r="B48" s="56" t="s">
        <v>615</v>
      </c>
      <c r="C48" s="56" t="s">
        <v>623</v>
      </c>
    </row>
    <row r="49" spans="1:3" x14ac:dyDescent="0.25">
      <c r="A49" s="59">
        <v>107617</v>
      </c>
      <c r="B49" s="56" t="s">
        <v>615</v>
      </c>
      <c r="C49" s="56" t="s">
        <v>623</v>
      </c>
    </row>
    <row r="50" spans="1:3" x14ac:dyDescent="0.25">
      <c r="A50" s="59">
        <v>110707</v>
      </c>
      <c r="B50" s="56" t="s">
        <v>615</v>
      </c>
      <c r="C50" s="56" t="s">
        <v>891</v>
      </c>
    </row>
    <row r="51" spans="1:3" x14ac:dyDescent="0.25">
      <c r="A51" s="59">
        <v>106454</v>
      </c>
      <c r="B51" s="56" t="s">
        <v>615</v>
      </c>
      <c r="C51" s="56" t="s">
        <v>892</v>
      </c>
    </row>
    <row r="52" spans="1:3" x14ac:dyDescent="0.25">
      <c r="A52" s="59">
        <v>118443</v>
      </c>
      <c r="B52" s="56" t="s">
        <v>618</v>
      </c>
      <c r="C52" s="56" t="s">
        <v>617</v>
      </c>
    </row>
    <row r="53" spans="1:3" x14ac:dyDescent="0.25">
      <c r="A53" s="59">
        <v>111879</v>
      </c>
      <c r="B53" s="56" t="s">
        <v>618</v>
      </c>
      <c r="C53" s="56" t="s">
        <v>617</v>
      </c>
    </row>
    <row r="54" spans="1:3" x14ac:dyDescent="0.25">
      <c r="A54" s="59">
        <v>111687</v>
      </c>
      <c r="B54" s="56" t="s">
        <v>628</v>
      </c>
      <c r="C54" s="56" t="s">
        <v>617</v>
      </c>
    </row>
    <row r="55" spans="1:3" x14ac:dyDescent="0.25">
      <c r="A55" s="59">
        <v>111325</v>
      </c>
      <c r="B55" s="56" t="s">
        <v>628</v>
      </c>
      <c r="C55" s="56" t="s">
        <v>617</v>
      </c>
    </row>
    <row r="56" spans="1:3" x14ac:dyDescent="0.25">
      <c r="A56" s="59">
        <v>102050</v>
      </c>
      <c r="B56" s="56" t="s">
        <v>618</v>
      </c>
      <c r="C56" s="56" t="s">
        <v>617</v>
      </c>
    </row>
    <row r="57" spans="1:3" x14ac:dyDescent="0.25">
      <c r="A57" s="59">
        <v>111951</v>
      </c>
      <c r="B57" s="56" t="s">
        <v>893</v>
      </c>
      <c r="C57" s="56" t="s">
        <v>894</v>
      </c>
    </row>
    <row r="58" spans="1:3" x14ac:dyDescent="0.25">
      <c r="A58" s="59">
        <v>114234</v>
      </c>
      <c r="B58" s="56" t="s">
        <v>618</v>
      </c>
      <c r="C58" s="56" t="s">
        <v>895</v>
      </c>
    </row>
    <row r="59" spans="1:3" x14ac:dyDescent="0.25">
      <c r="A59" s="59">
        <v>102541</v>
      </c>
      <c r="B59" s="56" t="s">
        <v>625</v>
      </c>
      <c r="C59" s="56" t="s">
        <v>643</v>
      </c>
    </row>
    <row r="60" spans="1:3" x14ac:dyDescent="0.25">
      <c r="A60" s="59">
        <v>116919</v>
      </c>
      <c r="B60" s="56" t="s">
        <v>896</v>
      </c>
      <c r="C60" s="56" t="s">
        <v>897</v>
      </c>
    </row>
    <row r="61" spans="1:3" x14ac:dyDescent="0.25">
      <c r="A61" s="59">
        <v>102123</v>
      </c>
      <c r="B61" s="56" t="s">
        <v>618</v>
      </c>
      <c r="C61" s="56" t="s">
        <v>632</v>
      </c>
    </row>
    <row r="62" spans="1:3" x14ac:dyDescent="0.25">
      <c r="A62" s="59">
        <v>108040</v>
      </c>
      <c r="B62" s="56" t="s">
        <v>625</v>
      </c>
      <c r="C62" s="56" t="s">
        <v>632</v>
      </c>
    </row>
    <row r="63" spans="1:3" x14ac:dyDescent="0.25">
      <c r="A63" s="59">
        <v>103605</v>
      </c>
      <c r="B63" s="56" t="s">
        <v>624</v>
      </c>
      <c r="C63" s="56" t="s">
        <v>632</v>
      </c>
    </row>
    <row r="64" spans="1:3" x14ac:dyDescent="0.25">
      <c r="A64" s="59">
        <v>102023</v>
      </c>
      <c r="B64" s="56" t="s">
        <v>625</v>
      </c>
      <c r="C64" s="56" t="s">
        <v>898</v>
      </c>
    </row>
    <row r="65" spans="1:3" x14ac:dyDescent="0.25">
      <c r="A65" s="59">
        <v>116918</v>
      </c>
      <c r="B65" s="56" t="s">
        <v>625</v>
      </c>
      <c r="C65" s="56" t="s">
        <v>899</v>
      </c>
    </row>
    <row r="66" spans="1:3" x14ac:dyDescent="0.25">
      <c r="A66" s="59">
        <v>105956</v>
      </c>
      <c r="B66" s="56" t="s">
        <v>622</v>
      </c>
      <c r="C66" s="56" t="s">
        <v>635</v>
      </c>
    </row>
    <row r="67" spans="1:3" x14ac:dyDescent="0.25">
      <c r="A67" s="59">
        <v>106647</v>
      </c>
      <c r="B67" s="56" t="s">
        <v>613</v>
      </c>
      <c r="C67" s="56" t="s">
        <v>635</v>
      </c>
    </row>
    <row r="68" spans="1:3" x14ac:dyDescent="0.25">
      <c r="A68" s="59">
        <v>116950</v>
      </c>
      <c r="B68" s="56" t="s">
        <v>900</v>
      </c>
      <c r="C68" s="56" t="s">
        <v>901</v>
      </c>
    </row>
    <row r="69" spans="1:3" x14ac:dyDescent="0.25">
      <c r="A69" s="59">
        <v>111698</v>
      </c>
      <c r="B69" s="56" t="s">
        <v>613</v>
      </c>
      <c r="C69" s="56" t="s">
        <v>902</v>
      </c>
    </row>
    <row r="70" spans="1:3" x14ac:dyDescent="0.25">
      <c r="A70" s="59">
        <v>105740</v>
      </c>
      <c r="B70" s="56" t="s">
        <v>615</v>
      </c>
      <c r="C70" s="56" t="s">
        <v>652</v>
      </c>
    </row>
    <row r="71" spans="1:3" x14ac:dyDescent="0.25">
      <c r="A71" s="59">
        <v>118679</v>
      </c>
      <c r="B71" s="56" t="s">
        <v>619</v>
      </c>
      <c r="C71" s="56" t="s">
        <v>652</v>
      </c>
    </row>
    <row r="72" spans="1:3" x14ac:dyDescent="0.25">
      <c r="A72" s="59">
        <v>103698</v>
      </c>
      <c r="B72" s="56" t="s">
        <v>619</v>
      </c>
      <c r="C72" s="56" t="s">
        <v>652</v>
      </c>
    </row>
    <row r="73" spans="1:3" x14ac:dyDescent="0.25">
      <c r="A73" s="59">
        <v>112718</v>
      </c>
      <c r="B73" s="56" t="s">
        <v>619</v>
      </c>
      <c r="C73" s="56" t="s">
        <v>652</v>
      </c>
    </row>
    <row r="74" spans="1:3" x14ac:dyDescent="0.25">
      <c r="A74" s="59">
        <v>110570</v>
      </c>
      <c r="B74" s="56" t="s">
        <v>619</v>
      </c>
      <c r="C74" s="56" t="s">
        <v>652</v>
      </c>
    </row>
    <row r="75" spans="1:3" x14ac:dyDescent="0.25">
      <c r="A75" s="59">
        <v>101692</v>
      </c>
      <c r="B75" s="56" t="s">
        <v>619</v>
      </c>
      <c r="C75" s="56" t="s">
        <v>652</v>
      </c>
    </row>
    <row r="76" spans="1:3" x14ac:dyDescent="0.25">
      <c r="A76" s="59">
        <v>109815</v>
      </c>
      <c r="B76" s="56" t="s">
        <v>615</v>
      </c>
      <c r="C76" s="56" t="s">
        <v>652</v>
      </c>
    </row>
    <row r="77" spans="1:3" x14ac:dyDescent="0.25">
      <c r="A77" s="59">
        <v>115748</v>
      </c>
      <c r="B77" s="56" t="s">
        <v>871</v>
      </c>
      <c r="C77" s="56" t="s">
        <v>903</v>
      </c>
    </row>
    <row r="78" spans="1:3" x14ac:dyDescent="0.25">
      <c r="A78" s="59">
        <v>110923</v>
      </c>
      <c r="B78" s="56" t="s">
        <v>624</v>
      </c>
      <c r="C78" s="56" t="s">
        <v>486</v>
      </c>
    </row>
    <row r="79" spans="1:3" x14ac:dyDescent="0.25">
      <c r="A79" s="59">
        <v>108227</v>
      </c>
      <c r="B79" s="56" t="s">
        <v>624</v>
      </c>
      <c r="C79" s="56" t="s">
        <v>486</v>
      </c>
    </row>
    <row r="80" spans="1:3" x14ac:dyDescent="0.25">
      <c r="A80" s="59">
        <v>110880</v>
      </c>
      <c r="B80" s="56" t="s">
        <v>624</v>
      </c>
      <c r="C80" s="56" t="s">
        <v>486</v>
      </c>
    </row>
    <row r="81" spans="1:3" x14ac:dyDescent="0.25">
      <c r="A81" s="59">
        <v>106573</v>
      </c>
      <c r="B81" s="56" t="s">
        <v>624</v>
      </c>
      <c r="C81" s="56" t="s">
        <v>486</v>
      </c>
    </row>
    <row r="82" spans="1:3" x14ac:dyDescent="0.25">
      <c r="A82" s="59">
        <v>106556</v>
      </c>
      <c r="B82" s="56" t="s">
        <v>624</v>
      </c>
      <c r="C82" s="56" t="s">
        <v>486</v>
      </c>
    </row>
    <row r="83" spans="1:3" x14ac:dyDescent="0.25">
      <c r="A83" s="59">
        <v>104845</v>
      </c>
      <c r="B83" s="56" t="s">
        <v>615</v>
      </c>
      <c r="C83" s="56" t="s">
        <v>650</v>
      </c>
    </row>
    <row r="84" spans="1:3" x14ac:dyDescent="0.25">
      <c r="A84" s="59">
        <v>103186</v>
      </c>
      <c r="B84" s="56" t="s">
        <v>615</v>
      </c>
      <c r="C84" s="56" t="s">
        <v>650</v>
      </c>
    </row>
    <row r="85" spans="1:3" x14ac:dyDescent="0.25">
      <c r="A85" s="59">
        <v>105180</v>
      </c>
      <c r="B85" s="56" t="s">
        <v>615</v>
      </c>
      <c r="C85" s="56" t="s">
        <v>904</v>
      </c>
    </row>
    <row r="86" spans="1:3" x14ac:dyDescent="0.25">
      <c r="A86" s="59">
        <v>114059</v>
      </c>
      <c r="B86" s="56" t="s">
        <v>615</v>
      </c>
      <c r="C86" s="56" t="s">
        <v>905</v>
      </c>
    </row>
    <row r="87" spans="1:3" x14ac:dyDescent="0.25">
      <c r="A87" s="59">
        <v>114394</v>
      </c>
      <c r="B87" s="56" t="s">
        <v>625</v>
      </c>
      <c r="C87" s="56" t="s">
        <v>644</v>
      </c>
    </row>
    <row r="88" spans="1:3" x14ac:dyDescent="0.25">
      <c r="A88" s="59">
        <v>101989</v>
      </c>
      <c r="B88" s="56" t="s">
        <v>625</v>
      </c>
      <c r="C88" s="56" t="s">
        <v>644</v>
      </c>
    </row>
    <row r="89" spans="1:3" x14ac:dyDescent="0.25">
      <c r="A89" s="59">
        <v>106221</v>
      </c>
      <c r="B89" s="56" t="s">
        <v>625</v>
      </c>
      <c r="C89" s="56" t="s">
        <v>644</v>
      </c>
    </row>
    <row r="90" spans="1:3" x14ac:dyDescent="0.25">
      <c r="A90" s="59">
        <v>114790</v>
      </c>
      <c r="B90" s="56" t="s">
        <v>622</v>
      </c>
      <c r="C90" s="56" t="s">
        <v>409</v>
      </c>
    </row>
    <row r="91" spans="1:3" x14ac:dyDescent="0.25">
      <c r="A91" s="59">
        <v>102122</v>
      </c>
      <c r="B91" s="56" t="s">
        <v>622</v>
      </c>
      <c r="C91" s="56" t="s">
        <v>409</v>
      </c>
    </row>
    <row r="92" spans="1:3" x14ac:dyDescent="0.25">
      <c r="A92" s="60">
        <v>112553</v>
      </c>
      <c r="B92" s="57" t="s">
        <v>622</v>
      </c>
      <c r="C92" s="57" t="s">
        <v>409</v>
      </c>
    </row>
    <row r="93" spans="1:3" x14ac:dyDescent="0.25">
      <c r="A93" s="59">
        <v>110638</v>
      </c>
      <c r="B93" s="56" t="s">
        <v>622</v>
      </c>
      <c r="C93" s="56" t="s">
        <v>409</v>
      </c>
    </row>
    <row r="94" spans="1:3" x14ac:dyDescent="0.25">
      <c r="A94" s="59">
        <v>103839</v>
      </c>
      <c r="B94" s="56" t="s">
        <v>622</v>
      </c>
      <c r="C94" s="56" t="s">
        <v>409</v>
      </c>
    </row>
    <row r="95" spans="1:3" x14ac:dyDescent="0.25">
      <c r="A95" s="59">
        <v>111085</v>
      </c>
      <c r="B95" s="56" t="s">
        <v>906</v>
      </c>
      <c r="C95" s="56" t="s">
        <v>907</v>
      </c>
    </row>
    <row r="96" spans="1:3" x14ac:dyDescent="0.25">
      <c r="A96" s="59">
        <v>108495</v>
      </c>
      <c r="B96" s="56" t="s">
        <v>624</v>
      </c>
      <c r="C96" s="56" t="s">
        <v>661</v>
      </c>
    </row>
    <row r="97" spans="1:3" x14ac:dyDescent="0.25">
      <c r="A97" s="59">
        <v>103707</v>
      </c>
      <c r="B97" s="56" t="s">
        <v>624</v>
      </c>
      <c r="C97" s="56" t="s">
        <v>661</v>
      </c>
    </row>
    <row r="98" spans="1:3" x14ac:dyDescent="0.25">
      <c r="A98" s="59">
        <v>101054</v>
      </c>
      <c r="B98" s="56" t="s">
        <v>624</v>
      </c>
      <c r="C98" s="56" t="s">
        <v>661</v>
      </c>
    </row>
    <row r="99" spans="1:3" x14ac:dyDescent="0.25">
      <c r="A99" s="59">
        <v>112855</v>
      </c>
      <c r="B99" s="56" t="s">
        <v>625</v>
      </c>
      <c r="C99" s="56" t="s">
        <v>402</v>
      </c>
    </row>
    <row r="100" spans="1:3" x14ac:dyDescent="0.25">
      <c r="A100" s="59">
        <v>111428</v>
      </c>
      <c r="B100" s="56" t="s">
        <v>625</v>
      </c>
      <c r="C100" s="56" t="s">
        <v>908</v>
      </c>
    </row>
    <row r="101" spans="1:3" x14ac:dyDescent="0.25">
      <c r="A101" s="59">
        <v>107498</v>
      </c>
      <c r="B101" s="56" t="s">
        <v>622</v>
      </c>
      <c r="C101" s="56" t="s">
        <v>406</v>
      </c>
    </row>
    <row r="102" spans="1:3" x14ac:dyDescent="0.25">
      <c r="A102" s="59">
        <v>111429</v>
      </c>
      <c r="B102" s="56" t="s">
        <v>622</v>
      </c>
      <c r="C102" s="56" t="s">
        <v>406</v>
      </c>
    </row>
    <row r="103" spans="1:3" x14ac:dyDescent="0.25">
      <c r="A103" s="59">
        <v>107600</v>
      </c>
      <c r="B103" s="56" t="s">
        <v>622</v>
      </c>
      <c r="C103" s="56" t="s">
        <v>406</v>
      </c>
    </row>
    <row r="104" spans="1:3" x14ac:dyDescent="0.25">
      <c r="A104" s="59">
        <v>105336</v>
      </c>
      <c r="B104" s="56" t="s">
        <v>622</v>
      </c>
      <c r="C104" s="56" t="s">
        <v>406</v>
      </c>
    </row>
    <row r="105" spans="1:3" x14ac:dyDescent="0.25">
      <c r="A105" s="59">
        <v>110661</v>
      </c>
      <c r="B105" s="56" t="s">
        <v>625</v>
      </c>
      <c r="C105" s="56" t="s">
        <v>909</v>
      </c>
    </row>
    <row r="106" spans="1:3" x14ac:dyDescent="0.25">
      <c r="A106" s="59">
        <v>106311</v>
      </c>
      <c r="B106" s="56" t="s">
        <v>615</v>
      </c>
      <c r="C106" s="56" t="s">
        <v>645</v>
      </c>
    </row>
    <row r="107" spans="1:3" x14ac:dyDescent="0.25">
      <c r="A107" s="59">
        <v>101066</v>
      </c>
      <c r="B107" s="56" t="s">
        <v>615</v>
      </c>
      <c r="C107" s="56" t="s">
        <v>645</v>
      </c>
    </row>
    <row r="108" spans="1:3" x14ac:dyDescent="0.25">
      <c r="A108" s="59">
        <v>104941</v>
      </c>
      <c r="B108" s="56" t="s">
        <v>615</v>
      </c>
      <c r="C108" s="56" t="s">
        <v>910</v>
      </c>
    </row>
    <row r="109" spans="1:3" x14ac:dyDescent="0.25">
      <c r="A109" s="59">
        <v>101984</v>
      </c>
      <c r="B109" s="56" t="s">
        <v>615</v>
      </c>
      <c r="C109" s="56" t="s">
        <v>910</v>
      </c>
    </row>
    <row r="110" spans="1:3" x14ac:dyDescent="0.25">
      <c r="A110" s="59">
        <v>108100</v>
      </c>
      <c r="B110" s="56" t="s">
        <v>615</v>
      </c>
      <c r="C110" s="56" t="s">
        <v>626</v>
      </c>
    </row>
    <row r="111" spans="1:3" x14ac:dyDescent="0.25">
      <c r="A111" s="59">
        <v>102578</v>
      </c>
      <c r="B111" s="56" t="s">
        <v>613</v>
      </c>
      <c r="C111" s="56" t="s">
        <v>626</v>
      </c>
    </row>
    <row r="112" spans="1:3" x14ac:dyDescent="0.25">
      <c r="A112" s="59">
        <v>102021</v>
      </c>
      <c r="B112" s="56" t="s">
        <v>613</v>
      </c>
      <c r="C112" s="56" t="s">
        <v>626</v>
      </c>
    </row>
    <row r="113" spans="1:3" x14ac:dyDescent="0.25">
      <c r="A113" s="59">
        <v>114831</v>
      </c>
      <c r="B113" s="56" t="s">
        <v>613</v>
      </c>
      <c r="C113" s="56" t="s">
        <v>911</v>
      </c>
    </row>
    <row r="114" spans="1:3" x14ac:dyDescent="0.25">
      <c r="A114" s="59">
        <v>110562</v>
      </c>
      <c r="B114" s="56" t="s">
        <v>613</v>
      </c>
      <c r="C114" s="56" t="s">
        <v>911</v>
      </c>
    </row>
    <row r="115" spans="1:3" x14ac:dyDescent="0.25">
      <c r="A115" s="59">
        <v>105731</v>
      </c>
      <c r="B115" s="56" t="s">
        <v>628</v>
      </c>
      <c r="C115" s="56" t="s">
        <v>629</v>
      </c>
    </row>
    <row r="116" spans="1:3" x14ac:dyDescent="0.25">
      <c r="A116" s="59">
        <v>109717</v>
      </c>
      <c r="B116" s="56" t="s">
        <v>628</v>
      </c>
      <c r="C116" s="56" t="s">
        <v>629</v>
      </c>
    </row>
    <row r="117" spans="1:3" x14ac:dyDescent="0.25">
      <c r="A117" s="59">
        <v>115253</v>
      </c>
      <c r="B117" s="56" t="s">
        <v>628</v>
      </c>
      <c r="C117" s="56" t="s">
        <v>629</v>
      </c>
    </row>
    <row r="118" spans="1:3" x14ac:dyDescent="0.25">
      <c r="A118" s="59">
        <v>107857</v>
      </c>
      <c r="B118" s="56" t="s">
        <v>628</v>
      </c>
      <c r="C118" s="56" t="s">
        <v>629</v>
      </c>
    </row>
    <row r="119" spans="1:3" x14ac:dyDescent="0.25">
      <c r="A119" s="59">
        <v>101991</v>
      </c>
      <c r="B119" s="56" t="s">
        <v>618</v>
      </c>
      <c r="C119" s="56" t="s">
        <v>629</v>
      </c>
    </row>
    <row r="120" spans="1:3" x14ac:dyDescent="0.25">
      <c r="A120" s="59">
        <v>108339</v>
      </c>
      <c r="B120" s="56" t="s">
        <v>628</v>
      </c>
      <c r="C120" s="56" t="s">
        <v>629</v>
      </c>
    </row>
    <row r="121" spans="1:3" x14ac:dyDescent="0.25">
      <c r="A121" s="59">
        <v>116963</v>
      </c>
      <c r="B121" s="56" t="s">
        <v>628</v>
      </c>
      <c r="C121" s="56" t="s">
        <v>912</v>
      </c>
    </row>
    <row r="122" spans="1:3" x14ac:dyDescent="0.25">
      <c r="A122" s="59">
        <v>119028</v>
      </c>
      <c r="B122" s="56" t="s">
        <v>628</v>
      </c>
      <c r="C122" s="56" t="s">
        <v>648</v>
      </c>
    </row>
    <row r="123" spans="1:3" x14ac:dyDescent="0.25">
      <c r="A123" s="59">
        <v>108771</v>
      </c>
      <c r="B123" s="56" t="s">
        <v>628</v>
      </c>
      <c r="C123" s="56" t="s">
        <v>648</v>
      </c>
    </row>
    <row r="124" spans="1:3" x14ac:dyDescent="0.25">
      <c r="A124" s="59">
        <v>105593</v>
      </c>
      <c r="B124" s="56" t="s">
        <v>618</v>
      </c>
      <c r="C124" s="56" t="s">
        <v>648</v>
      </c>
    </row>
    <row r="125" spans="1:3" x14ac:dyDescent="0.25">
      <c r="A125" s="59">
        <v>106208</v>
      </c>
      <c r="B125" s="56" t="s">
        <v>618</v>
      </c>
      <c r="C125" s="56" t="s">
        <v>648</v>
      </c>
    </row>
    <row r="126" spans="1:3" x14ac:dyDescent="0.25">
      <c r="A126" s="59">
        <v>106394</v>
      </c>
      <c r="B126" s="56" t="s">
        <v>619</v>
      </c>
      <c r="C126" s="56" t="s">
        <v>634</v>
      </c>
    </row>
    <row r="127" spans="1:3" x14ac:dyDescent="0.25">
      <c r="A127" s="59">
        <v>105327</v>
      </c>
      <c r="B127" s="56" t="s">
        <v>619</v>
      </c>
      <c r="C127" s="56" t="s">
        <v>634</v>
      </c>
    </row>
    <row r="128" spans="1:3" x14ac:dyDescent="0.25">
      <c r="A128" s="59">
        <v>102055</v>
      </c>
      <c r="B128" s="56" t="s">
        <v>622</v>
      </c>
      <c r="C128" s="56" t="s">
        <v>636</v>
      </c>
    </row>
    <row r="129" spans="1:3" x14ac:dyDescent="0.25">
      <c r="A129" s="59">
        <v>106365</v>
      </c>
      <c r="B129" s="56" t="s">
        <v>622</v>
      </c>
      <c r="C129" s="56" t="s">
        <v>636</v>
      </c>
    </row>
    <row r="130" spans="1:3" x14ac:dyDescent="0.25">
      <c r="A130" s="59">
        <v>102011</v>
      </c>
      <c r="B130" s="56" t="s">
        <v>622</v>
      </c>
      <c r="C130" s="56" t="s">
        <v>636</v>
      </c>
    </row>
    <row r="131" spans="1:3" x14ac:dyDescent="0.25">
      <c r="A131" s="59">
        <v>103033</v>
      </c>
      <c r="B131" s="56" t="s">
        <v>622</v>
      </c>
      <c r="C131" s="56" t="s">
        <v>636</v>
      </c>
    </row>
    <row r="132" spans="1:3" x14ac:dyDescent="0.25">
      <c r="A132" s="59">
        <v>107113</v>
      </c>
      <c r="B132" s="56" t="s">
        <v>615</v>
      </c>
      <c r="C132" s="56" t="s">
        <v>630</v>
      </c>
    </row>
    <row r="133" spans="1:3" x14ac:dyDescent="0.25">
      <c r="A133" s="59">
        <v>109910</v>
      </c>
      <c r="B133" s="56" t="s">
        <v>615</v>
      </c>
      <c r="C133" s="56" t="s">
        <v>630</v>
      </c>
    </row>
    <row r="134" spans="1:3" x14ac:dyDescent="0.25">
      <c r="A134" s="59">
        <v>106373</v>
      </c>
      <c r="B134" s="56" t="s">
        <v>615</v>
      </c>
      <c r="C134" s="56" t="s">
        <v>630</v>
      </c>
    </row>
    <row r="135" spans="1:3" x14ac:dyDescent="0.25">
      <c r="A135" s="59">
        <v>116745</v>
      </c>
      <c r="B135" s="56" t="s">
        <v>628</v>
      </c>
      <c r="C135" s="56" t="s">
        <v>817</v>
      </c>
    </row>
    <row r="136" spans="1:3" x14ac:dyDescent="0.25">
      <c r="A136" s="59">
        <v>113150</v>
      </c>
      <c r="B136" s="56" t="s">
        <v>624</v>
      </c>
      <c r="C136" s="56" t="s">
        <v>627</v>
      </c>
    </row>
    <row r="137" spans="1:3" x14ac:dyDescent="0.25">
      <c r="A137" s="59">
        <v>110595</v>
      </c>
      <c r="B137" s="56" t="s">
        <v>624</v>
      </c>
      <c r="C137" s="56" t="s">
        <v>627</v>
      </c>
    </row>
    <row r="138" spans="1:3" x14ac:dyDescent="0.25">
      <c r="A138" s="59">
        <v>106283</v>
      </c>
      <c r="B138" s="56" t="s">
        <v>622</v>
      </c>
      <c r="C138" s="56" t="s">
        <v>627</v>
      </c>
    </row>
    <row r="139" spans="1:3" x14ac:dyDescent="0.25">
      <c r="A139" s="59">
        <v>102491</v>
      </c>
      <c r="B139" s="56" t="s">
        <v>906</v>
      </c>
      <c r="C139" s="56" t="s">
        <v>913</v>
      </c>
    </row>
    <row r="140" spans="1:3" x14ac:dyDescent="0.25">
      <c r="A140" s="59">
        <v>102844</v>
      </c>
      <c r="B140" s="56" t="s">
        <v>906</v>
      </c>
      <c r="C140" s="56" t="s">
        <v>914</v>
      </c>
    </row>
    <row r="141" spans="1:3" x14ac:dyDescent="0.25">
      <c r="A141" s="59">
        <v>112630</v>
      </c>
      <c r="B141" s="56" t="s">
        <v>625</v>
      </c>
      <c r="C141" s="56" t="s">
        <v>488</v>
      </c>
    </row>
    <row r="142" spans="1:3" x14ac:dyDescent="0.25">
      <c r="A142" s="59">
        <v>101987</v>
      </c>
      <c r="B142" s="56" t="s">
        <v>625</v>
      </c>
      <c r="C142" s="56" t="s">
        <v>488</v>
      </c>
    </row>
    <row r="143" spans="1:3" x14ac:dyDescent="0.25">
      <c r="A143" s="59">
        <v>110387</v>
      </c>
      <c r="B143" s="56" t="s">
        <v>625</v>
      </c>
      <c r="C143" s="56" t="s">
        <v>488</v>
      </c>
    </row>
    <row r="144" spans="1:3" x14ac:dyDescent="0.25">
      <c r="A144" s="59">
        <v>104337</v>
      </c>
      <c r="B144" s="56" t="s">
        <v>625</v>
      </c>
      <c r="C144" s="56" t="s">
        <v>488</v>
      </c>
    </row>
    <row r="145" spans="1:3" x14ac:dyDescent="0.25">
      <c r="A145" s="59">
        <v>111193</v>
      </c>
      <c r="B145" s="56" t="s">
        <v>619</v>
      </c>
      <c r="C145" s="56" t="s">
        <v>404</v>
      </c>
    </row>
    <row r="146" spans="1:3" x14ac:dyDescent="0.25">
      <c r="A146" s="59">
        <v>105422</v>
      </c>
      <c r="B146" s="56" t="s">
        <v>619</v>
      </c>
      <c r="C146" s="56" t="s">
        <v>404</v>
      </c>
    </row>
    <row r="147" spans="1:3" x14ac:dyDescent="0.25">
      <c r="A147" s="59">
        <v>109955</v>
      </c>
      <c r="B147" s="56" t="s">
        <v>615</v>
      </c>
      <c r="C147" s="56" t="s">
        <v>651</v>
      </c>
    </row>
    <row r="148" spans="1:3" x14ac:dyDescent="0.25">
      <c r="A148" s="59">
        <v>106707</v>
      </c>
      <c r="B148" s="56" t="s">
        <v>615</v>
      </c>
      <c r="C148" s="56" t="s">
        <v>651</v>
      </c>
    </row>
    <row r="149" spans="1:3" x14ac:dyDescent="0.25">
      <c r="A149" s="59">
        <v>108911</v>
      </c>
      <c r="B149" s="56" t="s">
        <v>628</v>
      </c>
      <c r="C149" s="56" t="s">
        <v>641</v>
      </c>
    </row>
    <row r="150" spans="1:3" x14ac:dyDescent="0.25">
      <c r="A150" s="59">
        <v>106355</v>
      </c>
      <c r="B150" s="56" t="s">
        <v>628</v>
      </c>
      <c r="C150" s="56" t="s">
        <v>641</v>
      </c>
    </row>
    <row r="151" spans="1:3" x14ac:dyDescent="0.25">
      <c r="A151" s="59">
        <v>114439</v>
      </c>
      <c r="B151" s="56" t="s">
        <v>625</v>
      </c>
      <c r="C151" s="56" t="s">
        <v>621</v>
      </c>
    </row>
    <row r="152" spans="1:3" x14ac:dyDescent="0.25">
      <c r="A152" s="59">
        <v>107453</v>
      </c>
      <c r="B152" s="56" t="s">
        <v>625</v>
      </c>
      <c r="C152" s="56" t="s">
        <v>621</v>
      </c>
    </row>
    <row r="153" spans="1:3" x14ac:dyDescent="0.25">
      <c r="A153" s="59">
        <v>116222</v>
      </c>
      <c r="B153" s="56" t="s">
        <v>613</v>
      </c>
      <c r="C153" s="56" t="s">
        <v>614</v>
      </c>
    </row>
    <row r="154" spans="1:3" x14ac:dyDescent="0.25">
      <c r="A154" s="59">
        <v>110647</v>
      </c>
      <c r="B154" s="56" t="s">
        <v>619</v>
      </c>
      <c r="C154" s="56" t="s">
        <v>614</v>
      </c>
    </row>
    <row r="155" spans="1:3" x14ac:dyDescent="0.25">
      <c r="A155" s="59">
        <v>101584</v>
      </c>
      <c r="B155" s="56" t="s">
        <v>622</v>
      </c>
      <c r="C155" s="56" t="s">
        <v>614</v>
      </c>
    </row>
    <row r="156" spans="1:3" x14ac:dyDescent="0.25">
      <c r="A156" s="59">
        <v>101996</v>
      </c>
      <c r="B156" s="56" t="s">
        <v>613</v>
      </c>
      <c r="C156" s="56" t="s">
        <v>614</v>
      </c>
    </row>
    <row r="157" spans="1:3" x14ac:dyDescent="0.25">
      <c r="A157" s="59">
        <v>104740</v>
      </c>
      <c r="B157" s="56" t="s">
        <v>613</v>
      </c>
      <c r="C157" s="56" t="s">
        <v>614</v>
      </c>
    </row>
    <row r="158" spans="1:3" x14ac:dyDescent="0.25">
      <c r="A158" s="59">
        <v>107170</v>
      </c>
      <c r="B158" s="56" t="s">
        <v>624</v>
      </c>
      <c r="C158" s="56" t="s">
        <v>631</v>
      </c>
    </row>
    <row r="159" spans="1:3" x14ac:dyDescent="0.25">
      <c r="A159" s="59">
        <v>105537</v>
      </c>
      <c r="B159" s="56" t="s">
        <v>624</v>
      </c>
      <c r="C159" s="56" t="s">
        <v>631</v>
      </c>
    </row>
    <row r="160" spans="1:3" x14ac:dyDescent="0.25">
      <c r="A160" s="60">
        <v>101628</v>
      </c>
      <c r="B160" s="57" t="s">
        <v>624</v>
      </c>
      <c r="C160" s="57" t="s">
        <v>631</v>
      </c>
    </row>
    <row r="161" spans="1:3" x14ac:dyDescent="0.25">
      <c r="A161" s="59">
        <v>106965</v>
      </c>
      <c r="B161" s="56" t="s">
        <v>622</v>
      </c>
      <c r="C161" s="56" t="s">
        <v>647</v>
      </c>
    </row>
    <row r="162" spans="1:3" x14ac:dyDescent="0.25">
      <c r="A162" s="59">
        <v>106359</v>
      </c>
      <c r="B162" s="56" t="s">
        <v>622</v>
      </c>
      <c r="C162" s="56" t="s">
        <v>647</v>
      </c>
    </row>
    <row r="163" spans="1:3" x14ac:dyDescent="0.25">
      <c r="A163" s="59">
        <v>107537</v>
      </c>
      <c r="B163" s="56" t="s">
        <v>622</v>
      </c>
      <c r="C163" s="56" t="s">
        <v>647</v>
      </c>
    </row>
    <row r="164" spans="1:3" x14ac:dyDescent="0.25">
      <c r="A164" s="59">
        <v>106204</v>
      </c>
      <c r="B164" s="56" t="s">
        <v>625</v>
      </c>
      <c r="C164" s="56" t="s">
        <v>647</v>
      </c>
    </row>
    <row r="165" spans="1:3" x14ac:dyDescent="0.25">
      <c r="A165" s="59">
        <v>115475</v>
      </c>
      <c r="B165" s="56" t="s">
        <v>628</v>
      </c>
      <c r="C165" s="56" t="s">
        <v>637</v>
      </c>
    </row>
    <row r="166" spans="1:3" x14ac:dyDescent="0.25">
      <c r="A166" s="59">
        <v>115962</v>
      </c>
      <c r="B166" s="56" t="s">
        <v>628</v>
      </c>
      <c r="C166" s="56" t="s">
        <v>637</v>
      </c>
    </row>
    <row r="167" spans="1:3" x14ac:dyDescent="0.25">
      <c r="A167" s="59">
        <v>106400</v>
      </c>
      <c r="B167" s="56" t="s">
        <v>628</v>
      </c>
      <c r="C167" s="56" t="s">
        <v>637</v>
      </c>
    </row>
    <row r="168" spans="1:3" x14ac:dyDescent="0.25">
      <c r="A168" s="59">
        <v>103967</v>
      </c>
      <c r="B168" s="56" t="s">
        <v>628</v>
      </c>
      <c r="C168" s="56" t="s">
        <v>637</v>
      </c>
    </row>
    <row r="169" spans="1:3" x14ac:dyDescent="0.25">
      <c r="A169" s="59">
        <v>118939</v>
      </c>
      <c r="B169" s="56" t="s">
        <v>624</v>
      </c>
      <c r="C169" s="56" t="s">
        <v>638</v>
      </c>
    </row>
    <row r="170" spans="1:3" x14ac:dyDescent="0.25">
      <c r="A170" s="59">
        <v>116917</v>
      </c>
      <c r="B170" s="56" t="s">
        <v>624</v>
      </c>
      <c r="C170" s="56" t="s">
        <v>638</v>
      </c>
    </row>
    <row r="171" spans="1:3" x14ac:dyDescent="0.25">
      <c r="A171" s="59">
        <v>109845</v>
      </c>
      <c r="B171" s="56" t="s">
        <v>624</v>
      </c>
      <c r="C171" s="56" t="s">
        <v>638</v>
      </c>
    </row>
    <row r="172" spans="1:3" x14ac:dyDescent="0.25">
      <c r="A172" s="59">
        <v>110838</v>
      </c>
      <c r="B172" s="56" t="s">
        <v>624</v>
      </c>
      <c r="C172" s="56" t="s">
        <v>638</v>
      </c>
    </row>
    <row r="173" spans="1:3" x14ac:dyDescent="0.25">
      <c r="A173" s="59">
        <v>102581</v>
      </c>
      <c r="B173" s="56" t="s">
        <v>624</v>
      </c>
      <c r="C173" s="56" t="s">
        <v>638</v>
      </c>
    </row>
    <row r="174" spans="1:3" x14ac:dyDescent="0.25">
      <c r="A174" s="59">
        <v>102760</v>
      </c>
      <c r="B174" s="56" t="s">
        <v>624</v>
      </c>
      <c r="C174" s="56" t="s">
        <v>638</v>
      </c>
    </row>
    <row r="175" spans="1:3" x14ac:dyDescent="0.25">
      <c r="A175" s="59">
        <v>102329</v>
      </c>
      <c r="B175" s="56" t="s">
        <v>624</v>
      </c>
      <c r="C175" s="56" t="s">
        <v>638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2019-01-14T14:02:34Z</cp:lastPrinted>
  <dcterms:created xsi:type="dcterms:W3CDTF">2016-07-18T10:59:34Z</dcterms:created>
  <dcterms:modified xsi:type="dcterms:W3CDTF">2019-01-14T14:02:44Z</dcterms:modified>
</cp:coreProperties>
</file>