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9\Mai\"/>
    </mc:Choice>
  </mc:AlternateContent>
  <bookViews>
    <workbookView xWindow="0" yWindow="0" windowWidth="28800" windowHeight="13320" firstSheet="1" activeTab="1"/>
  </bookViews>
  <sheets>
    <sheet name="Chart2" sheetId="1" r:id="rId1"/>
    <sheet name="Contracte semnate" sheetId="2" r:id="rId2"/>
    <sheet name="Sheet1" sheetId="3" r:id="rId3"/>
  </sheets>
  <externalReferences>
    <externalReference r:id="rId4"/>
    <externalReference r:id="rId5"/>
  </externalReferences>
  <definedNames>
    <definedName name="_xlnm._FilterDatabase" localSheetId="1" hidden="1">'Contracte semnate'!$D$2:$D$322</definedName>
    <definedName name="SPBookmark_Regiune" localSheetId="1">'Contracte semnate'!$H$258</definedName>
    <definedName name="Z_000BFA1A_266F_4D10_A09E_5A7B0D134F58_.wvu.FilterData" localSheetId="1" hidden="1">'Contracte semnate'!$B$7:$AB$304</definedName>
    <definedName name="Z_0E2002C0_88DC_479A_B983_CA340E3274B8_.wvu.FilterData" localSheetId="1" hidden="1">'Contracte semnate'!$B$9:$AB$304</definedName>
    <definedName name="Z_0F598BC0_9523_4AD3_94A3_BDEC8367FE11_.wvu.Cols" localSheetId="1" hidden="1">'Contracte semnate'!$E:$G,'Contracte semnate'!$Q:$Q</definedName>
    <definedName name="Z_0F598BC0_9523_4AD3_94A3_BDEC8367FE11_.wvu.FilterData" localSheetId="1" hidden="1">'Contracte semnate'!$B$7:$AB$304</definedName>
    <definedName name="Z_216972B4_771A_4607_A8B4_AC73D5CD6C1A_.wvu.Cols" localSheetId="1" hidden="1">'Contracte semnate'!$E:$G,'Contracte semnate'!$Q:$Q</definedName>
    <definedName name="Z_2234C728_15E1_4BAF_98DE_620726961552_.wvu.Cols" localSheetId="1" hidden="1">'Contracte semnate'!$E:$G,'Contracte semnate'!$Q:$Q</definedName>
    <definedName name="Z_35953204_B2E4_4670_8547_4A661864E61F_.wvu.FilterData" localSheetId="1" hidden="1">'Contracte semnate'!$B$7:$AB$304</definedName>
    <definedName name="Z_3EBF2DB4_84D7_478D_9896_C4DA08B65D0C_.wvu.Cols" localSheetId="1" hidden="1">'Contracte semnate'!$E:$G,'Contracte semnate'!$Q:$Q</definedName>
    <definedName name="Z_3EBF2DB4_84D7_478D_9896_C4DA08B65D0C_.wvu.FilterData" localSheetId="1" hidden="1">'Contracte semnate'!$B$7:$AB$304</definedName>
    <definedName name="Z_413D6799_9F75_47FF_8A9E_5CB9283B7BBE_.wvu.Cols" localSheetId="1" hidden="1">'Contracte semnate'!$E:$G,'Contracte semnate'!$Q:$Q</definedName>
    <definedName name="Z_413D6799_9F75_47FF_8A9E_5CB9283B7BBE_.wvu.FilterData" localSheetId="1" hidden="1">'Contracte semnate'!$B$7:$AB$304</definedName>
    <definedName name="Z_437FD6EF_32B2_4DE0_BA89_93A7E3EF04C5_.wvu.Cols" localSheetId="1" hidden="1">'Contracte semnate'!$E:$G,'Contracte semnate'!$Q:$Q</definedName>
    <definedName name="Z_44703FDB_B351_4F62_ABCF_EAA35D25F82B_.wvu.FilterData" localSheetId="1" hidden="1">'Contracte semnate'!$B$7:$AB$304</definedName>
    <definedName name="Z_61C44EA8_4687_4D4E_A1ED_359DF81A71FB_.wvu.Cols" localSheetId="1" hidden="1">'Contracte semnate'!$E:$G,'Contracte semnate'!$Q:$Q</definedName>
    <definedName name="Z_61C44EA8_4687_4D4E_A1ED_359DF81A71FB_.wvu.FilterData" localSheetId="1" hidden="1">'Contracte semnate'!$B$7:$AB$304</definedName>
    <definedName name="Z_64D2264B_4E86_4FBB_93B3_BEE727888DFE_.wvu.Cols" localSheetId="1" hidden="1">'Contracte semnate'!$E:$G,'Contracte semnate'!$Q:$Q</definedName>
    <definedName name="Z_6CC2252D_4676_4063_B0C5_167B37D80642_.wvu.FilterData" localSheetId="1" hidden="1">'Contracte semnate'!$B$7:$AB$304</definedName>
    <definedName name="Z_79FA8BE5_7D13_4EF3_B35A_76ACF1C0DF3C_.wvu.Cols" localSheetId="1" hidden="1">'Contracte semnate'!$E:$G,'Contracte semnate'!$Q:$Q</definedName>
    <definedName name="Z_83337B45_5054_4200_BF9E_4E1DC1896214_.wvu.Cols" localSheetId="1" hidden="1">'Contracte semnate'!$E:$G,'Contracte semnate'!$Q:$Q</definedName>
    <definedName name="Z_83337B45_5054_4200_BF9E_4E1DC1896214_.wvu.FilterData" localSheetId="1" hidden="1">'Contracte semnate'!$B$7:$AB$304</definedName>
    <definedName name="Z_8453577A_926D_4217_8932_6FE8F46A5D63_.wvu.FilterData" localSheetId="1" hidden="1">'Contracte semnate'!$B$7:$AB$304</definedName>
    <definedName name="Z_8C9F1640_F09D_482C_9468_7B83F0B08D65_.wvu.FilterData" localSheetId="1" hidden="1">'Contracte semnate'!$B$7:$AB$304</definedName>
    <definedName name="Z_90832C92_F64A_47A3_B902_442B1A066F81_.wvu.FilterData" localSheetId="1" hidden="1">'Contracte semnate'!$B$7:$AB$304</definedName>
    <definedName name="Z_9E851A6A_17B1_4E6F_A007_493445D427B8_.wvu.Cols" localSheetId="1" hidden="1">'Contracte semnate'!$E:$G,'Contracte semnate'!$Q:$Q</definedName>
    <definedName name="Z_9E851A6A_17B1_4E6F_A007_493445D427B8_.wvu.FilterData" localSheetId="1" hidden="1">'Contracte semnate'!$B$7:$AB$304</definedName>
    <definedName name="Z_A23DAD4C_1DE1_4EEE_B895_448842FF572B_.wvu.Cols" localSheetId="1" hidden="1">'Contracte semnate'!$F:$P</definedName>
    <definedName name="Z_A23DAD4C_1DE1_4EEE_B895_448842FF572B_.wvu.FilterData" localSheetId="1" hidden="1">'Contracte semnate'!$B$7:$AE$304</definedName>
    <definedName name="Z_B8EFA5E8_2E8C_450C_9395_D582737418AA_.wvu.Cols" localSheetId="1" hidden="1">'Contracte semnate'!$E:$G,'Contracte semnate'!$Q:$Q</definedName>
    <definedName name="Z_C4F2F848_6ED7_4758_A2CE_FBAC69284179_.wvu.FilterData" localSheetId="1" hidden="1">'Contracte semnate'!$B$7:$AB$304</definedName>
    <definedName name="Z_CA5BAC36_7E1D_42E0_9796_DFA0CE58E1BF_.wvu.FilterData" localSheetId="1" hidden="1">'Contracte semnate'!$B$7:$AB$304</definedName>
    <definedName name="Z_DB90939E_72BD_4CED_BFB6_BD74FF913DB3_.wvu.Cols" localSheetId="1" hidden="1">'Contracte semnate'!$E:$G,'Contracte semnate'!$Q:$Q</definedName>
    <definedName name="Z_DB90939E_72BD_4CED_BFB6_BD74FF913DB3_.wvu.FilterData" localSheetId="1" hidden="1">'Contracte semnate'!$B$7:$AB$304</definedName>
    <definedName name="Z_E10820C0_32CD_441A_8635_65479FE7CBA3_.wvu.Cols" localSheetId="1" hidden="1">'Contracte semnate'!$E:$G,'Contracte semnate'!$Q:$Q</definedName>
    <definedName name="Z_E1C13DC2_98C2_4597_8D1A_C9F2C3CA60EC_.wvu.Cols" localSheetId="1" hidden="1">'Contracte semnate'!$E:$G,'Contracte semnate'!$Q:$Q</definedName>
    <definedName name="Z_E4462EA5_1112_4F42_BE37_A867D6FC853C_.wvu.Cols" localSheetId="1" hidden="1">'Contracte semnate'!$E:$G,'Contracte semnate'!$Q:$Q</definedName>
    <definedName name="Z_E4462EA5_1112_4F42_BE37_A867D6FC853C_.wvu.FilterData" localSheetId="1" hidden="1">'Contracte semnate'!$B$7:$AB$304</definedName>
    <definedName name="Z_ECCC7D97_A0C3_4C50_BA03_A8D24BCD22BE_.wvu.Cols" localSheetId="1" hidden="1">'Contracte semnate'!$E:$G,'Contracte semnate'!$Q:$Q</definedName>
    <definedName name="Z_ECCC7D97_A0C3_4C50_BA03_A8D24BCD22BE_.wvu.FilterData" localSheetId="1" hidden="1">'Contracte semnate'!$B$7:$AB$304</definedName>
    <definedName name="Z_F36299A5_78E0_4C52_B3A4_19855E6D3EFF_.wvu.FilterData" localSheetId="1" hidden="1">'Contracte semnate'!$B$7:$AB$304</definedName>
    <definedName name="Z_F4C96D22_891C_4B3C_B57B_7878195B2E7E_.wvu.FilterData" localSheetId="1" hidden="1">'Contracte semnate'!$G$9:$Q$304</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A9" i="2" l="1"/>
  <c r="Y9" i="2"/>
  <c r="X9" i="2"/>
  <c r="V9" i="2"/>
  <c r="T10" i="2"/>
  <c r="Q9" i="2"/>
  <c r="P9" i="2"/>
  <c r="O9" i="2"/>
  <c r="L9" i="2"/>
  <c r="K9" i="2"/>
  <c r="J9" i="2"/>
  <c r="D9" i="2"/>
  <c r="C9" i="2"/>
  <c r="AA94" i="2" l="1"/>
  <c r="Q304" i="2"/>
  <c r="Q302" i="2"/>
  <c r="Q299" i="2"/>
  <c r="Q298" i="2"/>
  <c r="Q292" i="2"/>
  <c r="Q289" i="2"/>
  <c r="Q286" i="2"/>
  <c r="Q274" i="2"/>
  <c r="Q271" i="2"/>
  <c r="Q270" i="2"/>
  <c r="Q265" i="2"/>
  <c r="Q259" i="2"/>
  <c r="Q258" i="2"/>
  <c r="Q255" i="2"/>
  <c r="Q194" i="2"/>
  <c r="Q114" i="2"/>
  <c r="Q106" i="2" l="1"/>
  <c r="Q112" i="2"/>
  <c r="Q113" i="2"/>
  <c r="Q97" i="2"/>
  <c r="Q98" i="2"/>
  <c r="Q99" i="2"/>
  <c r="Q100" i="2"/>
  <c r="Q101" i="2"/>
  <c r="Q102" i="2"/>
  <c r="Q103" i="2"/>
  <c r="Q104" i="2"/>
  <c r="Q107" i="2"/>
  <c r="Q108" i="2"/>
  <c r="Q109" i="2"/>
  <c r="Q110" i="2"/>
  <c r="Q111" i="2"/>
  <c r="Q96" i="2"/>
  <c r="Q94" i="2"/>
  <c r="Q93" i="2"/>
  <c r="Q85" i="2"/>
  <c r="Q78" i="2"/>
  <c r="Q76" i="2"/>
  <c r="Q70" i="2"/>
  <c r="Q64" i="2"/>
  <c r="Q39" i="2"/>
  <c r="Q23" i="2"/>
  <c r="Q28" i="2"/>
  <c r="Q33" i="2"/>
  <c r="Q38" i="2"/>
  <c r="S76" i="2" l="1"/>
  <c r="T76" i="2"/>
  <c r="U76" i="2"/>
  <c r="V76" i="2"/>
  <c r="W76" i="2"/>
  <c r="X76" i="2"/>
  <c r="R76" i="2"/>
  <c r="X73" i="2"/>
  <c r="X74" i="2"/>
  <c r="X75" i="2"/>
  <c r="AB289" i="2" l="1"/>
  <c r="AA289" i="2"/>
  <c r="AB72" i="2"/>
  <c r="AA72" i="2"/>
  <c r="AB71" i="2"/>
  <c r="AA71" i="2"/>
  <c r="AB69" i="2"/>
  <c r="AA69" i="2"/>
  <c r="AB65" i="2"/>
  <c r="AA65" i="2"/>
  <c r="T64" i="2" l="1"/>
  <c r="Q87" i="2"/>
  <c r="Q88" i="2"/>
  <c r="Q89" i="2"/>
  <c r="Q90" i="2"/>
  <c r="Q91" i="2"/>
  <c r="Q92" i="2"/>
  <c r="Q86" i="2"/>
  <c r="Q82" i="2"/>
  <c r="Q83" i="2"/>
  <c r="Q84" i="2"/>
  <c r="Q81" i="2"/>
  <c r="Q72" i="2"/>
  <c r="Q73" i="2"/>
  <c r="Q74" i="2"/>
  <c r="Q75" i="2"/>
  <c r="Q71" i="2"/>
  <c r="Q66" i="2"/>
  <c r="Q67" i="2"/>
  <c r="Q68" i="2"/>
  <c r="Q69" i="2"/>
  <c r="Q65" i="2"/>
  <c r="Q42" i="2"/>
  <c r="Q43" i="2"/>
  <c r="Q44" i="2"/>
  <c r="Q45" i="2"/>
  <c r="Q46" i="2"/>
  <c r="Q47" i="2"/>
  <c r="Q48" i="2"/>
  <c r="Q49" i="2"/>
  <c r="Q50" i="2"/>
  <c r="Q51" i="2"/>
  <c r="Q52" i="2"/>
  <c r="Q53" i="2"/>
  <c r="Q54" i="2"/>
  <c r="Q55" i="2"/>
  <c r="Q56" i="2"/>
  <c r="Q57" i="2"/>
  <c r="Q58" i="2"/>
  <c r="Q59" i="2"/>
  <c r="Q60" i="2"/>
  <c r="Q61" i="2"/>
  <c r="Q62" i="2"/>
  <c r="Q63" i="2"/>
  <c r="Q41" i="2"/>
  <c r="R93" i="2"/>
  <c r="S93" i="2" l="1"/>
  <c r="T93" i="2"/>
  <c r="U93" i="2"/>
  <c r="V93" i="2"/>
  <c r="W93" i="2"/>
  <c r="Y93" i="2"/>
  <c r="Z93" i="2"/>
  <c r="AA93" i="2"/>
  <c r="AB93" i="2"/>
  <c r="Q77" i="2"/>
  <c r="X42" i="2" l="1"/>
  <c r="X43" i="2"/>
  <c r="X44" i="2"/>
  <c r="X45" i="2"/>
  <c r="X46" i="2"/>
  <c r="X47" i="2"/>
  <c r="X48" i="2"/>
  <c r="X49" i="2"/>
  <c r="X50" i="2"/>
  <c r="X51" i="2"/>
  <c r="X52" i="2"/>
  <c r="X53" i="2"/>
  <c r="X54" i="2"/>
  <c r="X55" i="2"/>
  <c r="X56" i="2"/>
  <c r="X57" i="2"/>
  <c r="X58" i="2"/>
  <c r="X59" i="2"/>
  <c r="X60" i="2"/>
  <c r="X61" i="2"/>
  <c r="X62" i="2"/>
  <c r="X63" i="2"/>
  <c r="X41" i="2"/>
  <c r="Y64" i="2"/>
  <c r="Z64" i="2"/>
  <c r="AA64" i="2"/>
  <c r="AB64" i="2"/>
  <c r="R64" i="2"/>
  <c r="S64" i="2"/>
  <c r="U64" i="2"/>
  <c r="V64" i="2"/>
  <c r="W64" i="2"/>
  <c r="T255" i="2" l="1"/>
  <c r="U255" i="2"/>
  <c r="V255" i="2"/>
  <c r="W255" i="2"/>
  <c r="Y255" i="2"/>
  <c r="Z255" i="2"/>
  <c r="AA255" i="2"/>
  <c r="AB255" i="2"/>
  <c r="X254" i="2"/>
  <c r="Q254" i="2"/>
  <c r="U193" i="2" l="1"/>
  <c r="V193" i="2"/>
  <c r="W193" i="2"/>
  <c r="Y193" i="2"/>
  <c r="Z193" i="2"/>
  <c r="AA193" i="2"/>
  <c r="AB193" i="2"/>
  <c r="S78" i="2" l="1"/>
  <c r="T78" i="2"/>
  <c r="U78" i="2"/>
  <c r="V78" i="2"/>
  <c r="W78" i="2"/>
  <c r="R78" i="2"/>
  <c r="AB78" i="2"/>
  <c r="AA78" i="2"/>
  <c r="X77" i="2" l="1"/>
  <c r="X78" i="2" s="1"/>
  <c r="X297" i="2"/>
  <c r="Q297" i="2"/>
  <c r="R298" i="2"/>
  <c r="S298" i="2"/>
  <c r="T298" i="2"/>
  <c r="U298" i="2"/>
  <c r="V298" i="2"/>
  <c r="W298" i="2"/>
  <c r="Y298" i="2"/>
  <c r="Z298" i="2"/>
  <c r="AA298" i="2"/>
  <c r="AB298" i="2"/>
  <c r="Q253" i="2"/>
  <c r="X253" i="2"/>
  <c r="X192" i="2"/>
  <c r="X191" i="2"/>
  <c r="Q192" i="2"/>
  <c r="X301" i="2" l="1"/>
  <c r="R28" i="2" l="1"/>
  <c r="Q32" i="2" l="1"/>
  <c r="Y33" i="2"/>
  <c r="Z33" i="2"/>
  <c r="AA33" i="2"/>
  <c r="AB33" i="2"/>
  <c r="S33" i="2"/>
  <c r="T33" i="2"/>
  <c r="U33" i="2"/>
  <c r="V33" i="2"/>
  <c r="W33" i="2"/>
  <c r="R33" i="2"/>
  <c r="X32" i="2"/>
  <c r="Q13" i="2" l="1"/>
  <c r="Q14" i="2"/>
  <c r="Q15" i="2"/>
  <c r="Q16" i="2"/>
  <c r="Q17" i="2"/>
  <c r="Q18" i="2"/>
  <c r="Q19" i="2"/>
  <c r="Q20" i="2"/>
  <c r="Q21" i="2"/>
  <c r="Q22" i="2"/>
  <c r="R265" i="2" l="1"/>
  <c r="S85" i="2" l="1"/>
  <c r="T85" i="2"/>
  <c r="U85" i="2"/>
  <c r="V85" i="2"/>
  <c r="W85" i="2"/>
  <c r="Y85" i="2"/>
  <c r="Z85" i="2"/>
  <c r="AA85" i="2"/>
  <c r="AB85" i="2"/>
  <c r="R85" i="2"/>
  <c r="AB265" i="2"/>
  <c r="AA265" i="2"/>
  <c r="Q191" i="2"/>
  <c r="T177" i="2"/>
  <c r="S177" i="2"/>
  <c r="R177" i="2"/>
  <c r="T150" i="2"/>
  <c r="S150" i="2"/>
  <c r="R150" i="2"/>
  <c r="X150" i="2" s="1"/>
  <c r="T141" i="2"/>
  <c r="S141" i="2"/>
  <c r="T137" i="2"/>
  <c r="S137" i="2"/>
  <c r="T182" i="2"/>
  <c r="S182" i="2"/>
  <c r="R182" i="2"/>
  <c r="T162" i="2"/>
  <c r="S162" i="2"/>
  <c r="R162" i="2"/>
  <c r="R141" i="2"/>
  <c r="R137" i="2"/>
  <c r="T143" i="2"/>
  <c r="S143" i="2"/>
  <c r="R143" i="2"/>
  <c r="T134" i="2"/>
  <c r="S134" i="2"/>
  <c r="R134" i="2"/>
  <c r="Q12" i="2"/>
  <c r="Q190" i="2"/>
  <c r="X190" i="2"/>
  <c r="V258" i="2"/>
  <c r="V259" i="2" s="1"/>
  <c r="X252" i="2"/>
  <c r="Q252" i="2"/>
  <c r="S244" i="2"/>
  <c r="S255" i="2" s="1"/>
  <c r="R244" i="2"/>
  <c r="R255" i="2" s="1"/>
  <c r="S70" i="2"/>
  <c r="T70" i="2"/>
  <c r="U70" i="2"/>
  <c r="V70" i="2"/>
  <c r="W70" i="2"/>
  <c r="Y70" i="2"/>
  <c r="Z70" i="2"/>
  <c r="AA70" i="2"/>
  <c r="AB70" i="2"/>
  <c r="R70" i="2"/>
  <c r="S23" i="2"/>
  <c r="T23" i="2"/>
  <c r="U23" i="2"/>
  <c r="V23" i="2"/>
  <c r="W23" i="2"/>
  <c r="Y23" i="2"/>
  <c r="Z23" i="2"/>
  <c r="AA23" i="2"/>
  <c r="AB23" i="2"/>
  <c r="R23" i="2"/>
  <c r="U270" i="2"/>
  <c r="V270" i="2"/>
  <c r="W270" i="2"/>
  <c r="AA270" i="2"/>
  <c r="AB270" i="2"/>
  <c r="AB271" i="2" s="1"/>
  <c r="S270" i="2"/>
  <c r="T270" i="2"/>
  <c r="R270" i="2"/>
  <c r="R271" i="2" s="1"/>
  <c r="AA76" i="2"/>
  <c r="AB76" i="2"/>
  <c r="S265" i="2"/>
  <c r="T265" i="2"/>
  <c r="U265" i="2"/>
  <c r="V265" i="2"/>
  <c r="W265" i="2"/>
  <c r="X264" i="2"/>
  <c r="Q264" i="2"/>
  <c r="X269" i="2"/>
  <c r="Q269" i="2"/>
  <c r="Y303" i="2"/>
  <c r="Z302" i="2"/>
  <c r="Z303" i="2" s="1"/>
  <c r="AA302" i="2"/>
  <c r="AA303" i="2" s="1"/>
  <c r="AB302" i="2"/>
  <c r="AB303" i="2" s="1"/>
  <c r="R302" i="2"/>
  <c r="R303" i="2" s="1"/>
  <c r="S302" i="2"/>
  <c r="S303" i="2" s="1"/>
  <c r="T302" i="2"/>
  <c r="T303" i="2" s="1"/>
  <c r="U302" i="2"/>
  <c r="U303" i="2" s="1"/>
  <c r="V302" i="2"/>
  <c r="V303" i="2" s="1"/>
  <c r="W302" i="2"/>
  <c r="W303" i="2" s="1"/>
  <c r="Q301" i="2"/>
  <c r="Q303" i="2" s="1"/>
  <c r="X302" i="2"/>
  <c r="X303" i="2" s="1"/>
  <c r="Y286" i="2"/>
  <c r="Z286" i="2"/>
  <c r="AA286" i="2"/>
  <c r="AB286" i="2"/>
  <c r="S286" i="2"/>
  <c r="T286" i="2"/>
  <c r="U286" i="2"/>
  <c r="U292" i="2" s="1"/>
  <c r="V286" i="2"/>
  <c r="W286" i="2"/>
  <c r="Q285" i="2"/>
  <c r="X285" i="2"/>
  <c r="R286" i="2"/>
  <c r="Q189" i="2"/>
  <c r="X188" i="2"/>
  <c r="Q188" i="2"/>
  <c r="B13" i="2"/>
  <c r="B14" i="2" s="1"/>
  <c r="B15" i="2" s="1"/>
  <c r="B16" i="2" s="1"/>
  <c r="B17" i="2" s="1"/>
  <c r="B18" i="2" s="1"/>
  <c r="B19" i="2" s="1"/>
  <c r="B20" i="2" s="1"/>
  <c r="B21" i="2" s="1"/>
  <c r="B22" i="2" s="1"/>
  <c r="B24" i="2" s="1"/>
  <c r="B25" i="2" s="1"/>
  <c r="B26" i="2" s="1"/>
  <c r="B27" i="2" s="1"/>
  <c r="B29" i="2" s="1"/>
  <c r="B30" i="2" s="1"/>
  <c r="B31" i="2" s="1"/>
  <c r="X189" i="2"/>
  <c r="X251" i="2"/>
  <c r="Q251" i="2"/>
  <c r="X263" i="2"/>
  <c r="Q263" i="2"/>
  <c r="Q187" i="2"/>
  <c r="X187" i="2"/>
  <c r="X250" i="2"/>
  <c r="Q250" i="2"/>
  <c r="X20" i="2"/>
  <c r="X72"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5" i="2"/>
  <c r="Q246" i="2"/>
  <c r="Q247" i="2"/>
  <c r="Q248" i="2"/>
  <c r="Q249" i="2"/>
  <c r="Q31" i="2"/>
  <c r="X30" i="2"/>
  <c r="X31" i="2"/>
  <c r="X29" i="2"/>
  <c r="X14" i="2"/>
  <c r="X15" i="2"/>
  <c r="X16" i="2"/>
  <c r="X17" i="2"/>
  <c r="X18" i="2"/>
  <c r="X19" i="2"/>
  <c r="X249" i="2"/>
  <c r="X186" i="2"/>
  <c r="Q186" i="2"/>
  <c r="T299" i="2"/>
  <c r="V299" i="2"/>
  <c r="R299" i="2"/>
  <c r="Q296" i="2"/>
  <c r="X296" i="2"/>
  <c r="X268" i="2"/>
  <c r="Q268" i="2"/>
  <c r="S289" i="2"/>
  <c r="T289" i="2"/>
  <c r="U289" i="2"/>
  <c r="V289" i="2"/>
  <c r="W289" i="2"/>
  <c r="R289" i="2"/>
  <c r="X288" i="2"/>
  <c r="Q288"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5" i="2"/>
  <c r="X246" i="2"/>
  <c r="X247" i="2"/>
  <c r="X248" i="2"/>
  <c r="Q196" i="2"/>
  <c r="AA114" i="2"/>
  <c r="AA194" i="2" s="1"/>
  <c r="R274" i="2"/>
  <c r="R291" i="2"/>
  <c r="S274" i="2"/>
  <c r="S291" i="2"/>
  <c r="T274" i="2"/>
  <c r="T291" i="2"/>
  <c r="U274" i="2"/>
  <c r="U291" i="2"/>
  <c r="V274" i="2"/>
  <c r="V291" i="2"/>
  <c r="W274" i="2"/>
  <c r="W291" i="2"/>
  <c r="X275" i="2"/>
  <c r="X276" i="2"/>
  <c r="X277" i="2"/>
  <c r="X278" i="2"/>
  <c r="X279" i="2"/>
  <c r="X280" i="2"/>
  <c r="X281" i="2"/>
  <c r="X282" i="2"/>
  <c r="X283" i="2"/>
  <c r="X284" i="2"/>
  <c r="X273" i="2"/>
  <c r="X274" i="2" s="1"/>
  <c r="X287" i="2"/>
  <c r="X289" i="2" s="1"/>
  <c r="X290" i="2"/>
  <c r="X291" i="2" s="1"/>
  <c r="Z291" i="2"/>
  <c r="AA291" i="2"/>
  <c r="AB291" i="2"/>
  <c r="Q275" i="2"/>
  <c r="Q276" i="2"/>
  <c r="Q277" i="2"/>
  <c r="Q278" i="2"/>
  <c r="Q279" i="2"/>
  <c r="Q280" i="2"/>
  <c r="Q281" i="2"/>
  <c r="Q282" i="2"/>
  <c r="Q283" i="2"/>
  <c r="Q284" i="2"/>
  <c r="Q273" i="2"/>
  <c r="Q287" i="2"/>
  <c r="Q290" i="2"/>
  <c r="Q291" i="2" s="1"/>
  <c r="X293" i="2"/>
  <c r="X294" i="2"/>
  <c r="X295" i="2"/>
  <c r="Q295" i="2"/>
  <c r="X185" i="2"/>
  <c r="Q185" i="2"/>
  <c r="X184" i="2"/>
  <c r="Q184" i="2"/>
  <c r="Q115" i="2"/>
  <c r="Q116" i="2"/>
  <c r="Q117" i="2"/>
  <c r="Q118" i="2"/>
  <c r="Q119" i="2"/>
  <c r="Q120" i="2"/>
  <c r="Q121" i="2"/>
  <c r="Q122" i="2"/>
  <c r="Q123" i="2"/>
  <c r="Q124" i="2"/>
  <c r="Q125" i="2"/>
  <c r="Q126" i="2"/>
  <c r="Q127" i="2"/>
  <c r="Q128" i="2"/>
  <c r="Q129" i="2"/>
  <c r="Q130" i="2"/>
  <c r="Q131" i="2"/>
  <c r="Q132" i="2"/>
  <c r="Q133" i="2"/>
  <c r="X183" i="2"/>
  <c r="Q183" i="2"/>
  <c r="Q35" i="2"/>
  <c r="Q36" i="2"/>
  <c r="Q37" i="2"/>
  <c r="Q30" i="2"/>
  <c r="R38" i="2"/>
  <c r="S38" i="2"/>
  <c r="S28" i="2"/>
  <c r="T38" i="2"/>
  <c r="T28" i="2"/>
  <c r="W258" i="2"/>
  <c r="W259" i="2" s="1"/>
  <c r="W38" i="2"/>
  <c r="W28" i="2"/>
  <c r="W102" i="2"/>
  <c r="W114" i="2" s="1"/>
  <c r="W194" i="2" s="1"/>
  <c r="W299" i="2"/>
  <c r="X65" i="2"/>
  <c r="X66" i="2"/>
  <c r="X67" i="2"/>
  <c r="X87" i="2"/>
  <c r="X88" i="2"/>
  <c r="X89" i="2"/>
  <c r="X90" i="2"/>
  <c r="X86" i="2"/>
  <c r="Q79" i="2"/>
  <c r="X79" i="2"/>
  <c r="X81" i="2"/>
  <c r="U38" i="2"/>
  <c r="U28" i="2"/>
  <c r="V38" i="2"/>
  <c r="V28" i="2"/>
  <c r="X12" i="2"/>
  <c r="X13" i="2"/>
  <c r="X182" i="2"/>
  <c r="AB114" i="2"/>
  <c r="AB194" i="2" s="1"/>
  <c r="M41" i="2"/>
  <c r="N41" i="2"/>
  <c r="M42" i="2"/>
  <c r="N42" i="2"/>
  <c r="M43" i="2"/>
  <c r="N43" i="2"/>
  <c r="M44" i="2"/>
  <c r="N44" i="2"/>
  <c r="M45" i="2"/>
  <c r="N45" i="2"/>
  <c r="M46" i="2"/>
  <c r="N46" i="2"/>
  <c r="M47" i="2"/>
  <c r="N47" i="2"/>
  <c r="M48" i="2"/>
  <c r="N48" i="2"/>
  <c r="M49" i="2"/>
  <c r="N49" i="2"/>
  <c r="M50" i="2"/>
  <c r="N50" i="2"/>
  <c r="M65" i="2"/>
  <c r="N65" i="2"/>
  <c r="M66" i="2"/>
  <c r="N66" i="2"/>
  <c r="M67" i="2"/>
  <c r="N67" i="2"/>
  <c r="M71" i="2"/>
  <c r="N71" i="2"/>
  <c r="M79" i="2"/>
  <c r="N79" i="2"/>
  <c r="M80" i="2"/>
  <c r="N80" i="2"/>
  <c r="M81" i="2"/>
  <c r="N81" i="2"/>
  <c r="M86" i="2"/>
  <c r="N86" i="2"/>
  <c r="M87" i="2"/>
  <c r="N87" i="2"/>
  <c r="M88" i="2"/>
  <c r="N88" i="2"/>
  <c r="M89" i="2"/>
  <c r="N89" i="2"/>
  <c r="M90" i="2"/>
  <c r="N90" i="2"/>
  <c r="M96" i="2"/>
  <c r="N96" i="2"/>
  <c r="N97" i="2"/>
  <c r="M98" i="2"/>
  <c r="N98" i="2"/>
  <c r="M99" i="2"/>
  <c r="N99" i="2"/>
  <c r="M100" i="2"/>
  <c r="N100" i="2"/>
  <c r="M101" i="2"/>
  <c r="N101" i="2"/>
  <c r="M102" i="2"/>
  <c r="N102" i="2"/>
  <c r="M103" i="2"/>
  <c r="N103" i="2"/>
  <c r="M104" i="2"/>
  <c r="N104" i="2"/>
  <c r="M105" i="2"/>
  <c r="N105" i="2"/>
  <c r="M106" i="2"/>
  <c r="N106" i="2"/>
  <c r="M107" i="2"/>
  <c r="N107" i="2"/>
  <c r="M108" i="2"/>
  <c r="N108" i="2"/>
  <c r="M109" i="2"/>
  <c r="N109" i="2"/>
  <c r="M110" i="2"/>
  <c r="N110" i="2"/>
  <c r="M111" i="2"/>
  <c r="N111" i="2"/>
  <c r="M112" i="2"/>
  <c r="N112" i="2"/>
  <c r="M113" i="2"/>
  <c r="N113"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67" i="2"/>
  <c r="N167" i="2"/>
  <c r="M168" i="2"/>
  <c r="N168" i="2"/>
  <c r="M169" i="2"/>
  <c r="N169" i="2"/>
  <c r="M170" i="2"/>
  <c r="N170" i="2"/>
  <c r="M171" i="2"/>
  <c r="N171" i="2"/>
  <c r="M172" i="2"/>
  <c r="N172" i="2"/>
  <c r="M173" i="2"/>
  <c r="N173" i="2"/>
  <c r="M174" i="2"/>
  <c r="N174" i="2"/>
  <c r="M175" i="2"/>
  <c r="N175" i="2"/>
  <c r="M176" i="2"/>
  <c r="N176" i="2"/>
  <c r="M177" i="2"/>
  <c r="N177" i="2"/>
  <c r="M178" i="2"/>
  <c r="N178" i="2"/>
  <c r="M179" i="2"/>
  <c r="N179" i="2"/>
  <c r="M180" i="2"/>
  <c r="N180" i="2"/>
  <c r="M181" i="2"/>
  <c r="N181" i="2"/>
  <c r="M196" i="2"/>
  <c r="N196" i="2"/>
  <c r="M197" i="2"/>
  <c r="N197" i="2"/>
  <c r="M198" i="2"/>
  <c r="N198" i="2"/>
  <c r="M199" i="2"/>
  <c r="N199" i="2"/>
  <c r="M200" i="2"/>
  <c r="N200" i="2"/>
  <c r="M201" i="2"/>
  <c r="N201" i="2"/>
  <c r="M202" i="2"/>
  <c r="N202" i="2"/>
  <c r="M203" i="2"/>
  <c r="N203" i="2"/>
  <c r="M204" i="2"/>
  <c r="N204" i="2"/>
  <c r="M205" i="2"/>
  <c r="N205" i="2"/>
  <c r="M206" i="2"/>
  <c r="N206" i="2"/>
  <c r="M207" i="2"/>
  <c r="N207" i="2"/>
  <c r="M208" i="2"/>
  <c r="N208" i="2"/>
  <c r="M209" i="2"/>
  <c r="N209" i="2"/>
  <c r="M210" i="2"/>
  <c r="N210" i="2"/>
  <c r="M211" i="2"/>
  <c r="N211" i="2"/>
  <c r="M212" i="2"/>
  <c r="N212" i="2"/>
  <c r="M213" i="2"/>
  <c r="N213" i="2"/>
  <c r="M214" i="2"/>
  <c r="N214" i="2"/>
  <c r="M215" i="2"/>
  <c r="N215" i="2"/>
  <c r="M216" i="2"/>
  <c r="N216" i="2"/>
  <c r="M217" i="2"/>
  <c r="N217" i="2"/>
  <c r="M218" i="2"/>
  <c r="N218" i="2"/>
  <c r="M219" i="2"/>
  <c r="N219" i="2"/>
  <c r="M220" i="2"/>
  <c r="N220" i="2"/>
  <c r="M221" i="2"/>
  <c r="N221" i="2"/>
  <c r="M222" i="2"/>
  <c r="N222" i="2"/>
  <c r="M223" i="2"/>
  <c r="N223" i="2"/>
  <c r="M224" i="2"/>
  <c r="N224" i="2"/>
  <c r="M225" i="2"/>
  <c r="N225" i="2"/>
  <c r="M226" i="2"/>
  <c r="N226" i="2"/>
  <c r="M227" i="2"/>
  <c r="N227" i="2"/>
  <c r="M228" i="2"/>
  <c r="N228" i="2"/>
  <c r="M229" i="2"/>
  <c r="N229" i="2"/>
  <c r="M230" i="2"/>
  <c r="N230" i="2"/>
  <c r="M231" i="2"/>
  <c r="N231" i="2"/>
  <c r="M232" i="2"/>
  <c r="N232" i="2"/>
  <c r="M233" i="2"/>
  <c r="N233" i="2"/>
  <c r="M234" i="2"/>
  <c r="N234" i="2"/>
  <c r="M235" i="2"/>
  <c r="N235" i="2"/>
  <c r="M256" i="2"/>
  <c r="N256" i="2"/>
  <c r="M257" i="2"/>
  <c r="N257" i="2"/>
  <c r="M261" i="2"/>
  <c r="N261" i="2"/>
  <c r="M262" i="2"/>
  <c r="N262" i="2"/>
  <c r="M266" i="2"/>
  <c r="N266" i="2"/>
  <c r="M267" i="2"/>
  <c r="N267" i="2"/>
  <c r="M273" i="2"/>
  <c r="N273" i="2"/>
  <c r="M275" i="2"/>
  <c r="N275" i="2"/>
  <c r="M276" i="2"/>
  <c r="N276" i="2"/>
  <c r="M277" i="2"/>
  <c r="N277" i="2"/>
  <c r="M278" i="2"/>
  <c r="N278" i="2"/>
  <c r="M279" i="2"/>
  <c r="N279" i="2"/>
  <c r="M293" i="2"/>
  <c r="N293" i="2"/>
  <c r="M294" i="2"/>
  <c r="N294" i="2"/>
  <c r="M13" i="2"/>
  <c r="N13" i="2"/>
  <c r="M14" i="2"/>
  <c r="N14" i="2"/>
  <c r="M24" i="2"/>
  <c r="N24" i="2"/>
  <c r="M25" i="2"/>
  <c r="N25" i="2"/>
  <c r="M26" i="2"/>
  <c r="N26" i="2"/>
  <c r="M27" i="2"/>
  <c r="N27" i="2"/>
  <c r="M34" i="2"/>
  <c r="N34" i="2"/>
  <c r="M35" i="2"/>
  <c r="N35" i="2"/>
  <c r="M36" i="2"/>
  <c r="N36" i="2"/>
  <c r="M37" i="2"/>
  <c r="N37" i="2"/>
  <c r="N12" i="2"/>
  <c r="M12" i="2"/>
  <c r="U114" i="2"/>
  <c r="V114" i="2"/>
  <c r="V194" i="2" s="1"/>
  <c r="X113" i="2"/>
  <c r="X181" i="2"/>
  <c r="Q181" i="2"/>
  <c r="Q179" i="2"/>
  <c r="Q180" i="2"/>
  <c r="X180" i="2"/>
  <c r="X262" i="2"/>
  <c r="Q262" i="2"/>
  <c r="X179" i="2"/>
  <c r="AA299" i="2"/>
  <c r="Q261" i="2"/>
  <c r="X261" i="2"/>
  <c r="X112" i="2"/>
  <c r="X178" i="2"/>
  <c r="Q178" i="2"/>
  <c r="AB38" i="2"/>
  <c r="AA38" i="2"/>
  <c r="AA28" i="2"/>
  <c r="AB28" i="2"/>
  <c r="Q27" i="2"/>
  <c r="X111" i="2"/>
  <c r="R258" i="2"/>
  <c r="X27" i="2"/>
  <c r="Q26" i="2"/>
  <c r="X26" i="2"/>
  <c r="X176" i="2"/>
  <c r="Q176" i="2"/>
  <c r="X110" i="2"/>
  <c r="X145" i="2"/>
  <c r="X175" i="2"/>
  <c r="Q175" i="2"/>
  <c r="X174" i="2"/>
  <c r="Q174" i="2"/>
  <c r="X109" i="2"/>
  <c r="X173" i="2"/>
  <c r="Q173" i="2"/>
  <c r="X172" i="2"/>
  <c r="Q172" i="2"/>
  <c r="S299" i="2"/>
  <c r="Q294" i="2"/>
  <c r="X115" i="2"/>
  <c r="X116" i="2"/>
  <c r="X117" i="2"/>
  <c r="X118" i="2"/>
  <c r="X119" i="2"/>
  <c r="X120" i="2"/>
  <c r="X121" i="2"/>
  <c r="X122" i="2"/>
  <c r="X123" i="2"/>
  <c r="X124" i="2"/>
  <c r="X125" i="2"/>
  <c r="X126" i="2"/>
  <c r="X127" i="2"/>
  <c r="X128" i="2"/>
  <c r="X129" i="2"/>
  <c r="X130" i="2"/>
  <c r="X131" i="2"/>
  <c r="X132" i="2"/>
  <c r="X133" i="2"/>
  <c r="X135" i="2"/>
  <c r="X136" i="2"/>
  <c r="X138" i="2"/>
  <c r="X139" i="2"/>
  <c r="X140" i="2"/>
  <c r="X141" i="2"/>
  <c r="X142" i="2"/>
  <c r="X144" i="2"/>
  <c r="X146" i="2"/>
  <c r="X147" i="2"/>
  <c r="X148" i="2"/>
  <c r="X149" i="2"/>
  <c r="X151" i="2"/>
  <c r="X152" i="2"/>
  <c r="X153" i="2"/>
  <c r="X154" i="2"/>
  <c r="X155" i="2"/>
  <c r="X156" i="2"/>
  <c r="X157" i="2"/>
  <c r="X158" i="2"/>
  <c r="X159" i="2"/>
  <c r="X160" i="2"/>
  <c r="X161" i="2"/>
  <c r="X163" i="2"/>
  <c r="X164" i="2"/>
  <c r="X165" i="2"/>
  <c r="X166" i="2"/>
  <c r="X167" i="2"/>
  <c r="X168" i="2"/>
  <c r="X169" i="2"/>
  <c r="X170" i="2"/>
  <c r="X171" i="2"/>
  <c r="Q171" i="2"/>
  <c r="S258" i="2"/>
  <c r="T258" i="2"/>
  <c r="T259" i="2" s="1"/>
  <c r="X256" i="2"/>
  <c r="X257" i="2"/>
  <c r="AA258" i="2"/>
  <c r="AA259" i="2" s="1"/>
  <c r="AB258" i="2"/>
  <c r="Q257" i="2"/>
  <c r="Q170" i="2"/>
  <c r="S108" i="2"/>
  <c r="AD255" i="2"/>
  <c r="AE24" i="2"/>
  <c r="Q169" i="2"/>
  <c r="Q168" i="2"/>
  <c r="X106" i="2"/>
  <c r="X107" i="2"/>
  <c r="Q167" i="2"/>
  <c r="Q148" i="2"/>
  <c r="Q24" i="2"/>
  <c r="Q25" i="2"/>
  <c r="Q34" i="2"/>
  <c r="Q135" i="2"/>
  <c r="Q136" i="2"/>
  <c r="Q138" i="2"/>
  <c r="Q139" i="2"/>
  <c r="Q140" i="2"/>
  <c r="Q142" i="2"/>
  <c r="Q144" i="2"/>
  <c r="Q145" i="2"/>
  <c r="Q146" i="2"/>
  <c r="Q147" i="2"/>
  <c r="Q149" i="2"/>
  <c r="Q151" i="2"/>
  <c r="Q152" i="2"/>
  <c r="Q153" i="2"/>
  <c r="Q154" i="2"/>
  <c r="Q155" i="2"/>
  <c r="Q156" i="2"/>
  <c r="Q157" i="2"/>
  <c r="Q158" i="2"/>
  <c r="Q159" i="2"/>
  <c r="Q160" i="2"/>
  <c r="Q161" i="2"/>
  <c r="Q163" i="2"/>
  <c r="Q164" i="2"/>
  <c r="Q165" i="2"/>
  <c r="Q166" i="2"/>
  <c r="Q256" i="2"/>
  <c r="Q266" i="2"/>
  <c r="Q267" i="2"/>
  <c r="Q293" i="2"/>
  <c r="X35" i="2"/>
  <c r="X36" i="2"/>
  <c r="X34" i="2"/>
  <c r="X24" i="2"/>
  <c r="X25" i="2"/>
  <c r="X104" i="2"/>
  <c r="X266" i="2"/>
  <c r="X267" i="2"/>
  <c r="X97" i="2"/>
  <c r="X98" i="2"/>
  <c r="X101" i="2"/>
  <c r="X103" i="2"/>
  <c r="X96" i="2"/>
  <c r="X71" i="2"/>
  <c r="X99" i="2"/>
  <c r="X100" i="2"/>
  <c r="X102" i="2"/>
  <c r="V292" i="2"/>
  <c r="AB299" i="2"/>
  <c r="X244" i="2" l="1"/>
  <c r="X255" i="2"/>
  <c r="T193" i="2"/>
  <c r="X162" i="2"/>
  <c r="X93" i="2"/>
  <c r="W292" i="2"/>
  <c r="S292" i="2"/>
  <c r="T271" i="2"/>
  <c r="S271" i="2"/>
  <c r="V271" i="2"/>
  <c r="X108" i="2"/>
  <c r="X38" i="2"/>
  <c r="W271" i="2"/>
  <c r="X64" i="2"/>
  <c r="V94" i="2"/>
  <c r="X298" i="2"/>
  <c r="X299" i="2" s="1"/>
  <c r="R292" i="2"/>
  <c r="AB292" i="2"/>
  <c r="U94" i="2"/>
  <c r="AB94" i="2"/>
  <c r="R94" i="2"/>
  <c r="T94" i="2"/>
  <c r="R193" i="2"/>
  <c r="W94" i="2"/>
  <c r="S94" i="2"/>
  <c r="S193" i="2"/>
  <c r="X177" i="2"/>
  <c r="Q193" i="2"/>
  <c r="X85" i="2"/>
  <c r="R39" i="2"/>
  <c r="V39" i="2"/>
  <c r="AB259" i="2"/>
  <c r="X265" i="2"/>
  <c r="U39" i="2"/>
  <c r="U271" i="2"/>
  <c r="X143" i="2"/>
  <c r="X70" i="2"/>
  <c r="X270" i="2"/>
  <c r="X28" i="2"/>
  <c r="X258" i="2"/>
  <c r="X137" i="2"/>
  <c r="AA39" i="2"/>
  <c r="W39" i="2"/>
  <c r="X286" i="2"/>
  <c r="X292" i="2" s="1"/>
  <c r="T292" i="2"/>
  <c r="S259" i="2"/>
  <c r="R259" i="2"/>
  <c r="S39" i="2"/>
  <c r="AA271" i="2"/>
  <c r="X94" i="2"/>
  <c r="AB39" i="2"/>
  <c r="B32" i="2"/>
  <c r="B34" i="2" s="1"/>
  <c r="B35" i="2" s="1"/>
  <c r="B36" i="2" s="1"/>
  <c r="B37" i="2" s="1"/>
  <c r="B41" i="2" s="1"/>
  <c r="B42" i="2" s="1"/>
  <c r="B43" i="2" s="1"/>
  <c r="B44" i="2" s="1"/>
  <c r="B45" i="2" s="1"/>
  <c r="B46" i="2" s="1"/>
  <c r="B47" i="2" s="1"/>
  <c r="B48" i="2" s="1"/>
  <c r="B49" i="2" s="1"/>
  <c r="B50" i="2" s="1"/>
  <c r="B51" i="2" s="1"/>
  <c r="B52" i="2" s="1"/>
  <c r="B53" i="2" s="1"/>
  <c r="B54" i="2" s="1"/>
  <c r="B55" i="2" s="1"/>
  <c r="B56" i="2" s="1"/>
  <c r="B57" i="2" s="1"/>
  <c r="B58" i="2" s="1"/>
  <c r="B59" i="2" s="1"/>
  <c r="B60" i="2" s="1"/>
  <c r="AA292" i="2"/>
  <c r="X33" i="2"/>
  <c r="T39" i="2"/>
  <c r="X134" i="2"/>
  <c r="X23" i="2"/>
  <c r="X193" i="2" l="1"/>
  <c r="AA304" i="2"/>
  <c r="B61" i="2"/>
  <c r="B62" i="2" s="1"/>
  <c r="B63" i="2" s="1"/>
  <c r="B65" i="2" s="1"/>
  <c r="B66" i="2" s="1"/>
  <c r="B67" i="2" s="1"/>
  <c r="B68" i="2" s="1"/>
  <c r="B69" i="2" s="1"/>
  <c r="B71" i="2" s="1"/>
  <c r="B72" i="2" s="1"/>
  <c r="B73" i="2" s="1"/>
  <c r="B74" i="2" s="1"/>
  <c r="W304" i="2"/>
  <c r="AB304" i="2"/>
  <c r="X271" i="2"/>
  <c r="U304" i="2"/>
  <c r="V304" i="2"/>
  <c r="X259" i="2"/>
  <c r="X39" i="2"/>
  <c r="B75" i="2" l="1"/>
  <c r="B77" i="2" s="1"/>
  <c r="B79" i="2" s="1"/>
  <c r="B80" i="2" s="1"/>
  <c r="B81" i="2" s="1"/>
  <c r="B82" i="2" s="1"/>
  <c r="B83" i="2" s="1"/>
  <c r="B84" i="2" s="1"/>
  <c r="B86" i="2" s="1"/>
  <c r="B87" i="2" s="1"/>
  <c r="B88" i="2" s="1"/>
  <c r="B89" i="2" s="1"/>
  <c r="B90" i="2" s="1"/>
  <c r="B91" i="2" s="1"/>
  <c r="B92" i="2" s="1"/>
  <c r="B96" i="2" s="1"/>
  <c r="B97" i="2" s="1"/>
  <c r="B98" i="2" s="1"/>
  <c r="B99" i="2" s="1"/>
  <c r="B100" i="2" s="1"/>
  <c r="B101" i="2" s="1"/>
  <c r="B102" i="2" s="1"/>
  <c r="B103" i="2" s="1"/>
  <c r="B104" i="2" s="1"/>
  <c r="B105" i="2" s="1"/>
  <c r="B106" i="2" s="1"/>
  <c r="B107" i="2" s="1"/>
  <c r="B108" i="2" s="1"/>
  <c r="B109" i="2" s="1"/>
  <c r="B110" i="2" s="1"/>
  <c r="B111" i="2" s="1"/>
  <c r="B112" i="2" s="1"/>
  <c r="B113"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6" i="2" s="1"/>
  <c r="B257" i="2" l="1"/>
  <c r="B261" i="2" s="1"/>
  <c r="B262" i="2" s="1"/>
  <c r="B263" i="2" s="1"/>
  <c r="B264" i="2" s="1"/>
  <c r="B266" i="2" s="1"/>
  <c r="B267" i="2" s="1"/>
  <c r="B268" i="2" s="1"/>
  <c r="B269" i="2" s="1"/>
  <c r="B273" i="2" s="1"/>
  <c r="B275" i="2" s="1"/>
  <c r="B276" i="2" s="1"/>
  <c r="B277" i="2" s="1"/>
  <c r="B278" i="2" s="1"/>
  <c r="B279" i="2" s="1"/>
  <c r="B280" i="2" s="1"/>
  <c r="B281" i="2" s="1"/>
  <c r="B282" i="2" s="1"/>
  <c r="B283" i="2" s="1"/>
  <c r="B284" i="2" s="1"/>
  <c r="B285" i="2" s="1"/>
  <c r="B287" i="2" s="1"/>
  <c r="B288" i="2" s="1"/>
  <c r="B290" i="2" s="1"/>
  <c r="B293" i="2" s="1"/>
  <c r="B294" i="2" s="1"/>
  <c r="B295" i="2" s="1"/>
  <c r="B296" i="2" s="1"/>
  <c r="B297" i="2" s="1"/>
  <c r="B301" i="2" s="1"/>
  <c r="R114" i="2" l="1"/>
  <c r="R194" i="2" s="1"/>
  <c r="R304" i="2" l="1"/>
  <c r="S114" i="2"/>
  <c r="S194" i="2" s="1"/>
  <c r="S304" i="2" s="1"/>
  <c r="T114" i="2"/>
  <c r="T194" i="2" s="1"/>
  <c r="X114" i="2"/>
  <c r="X194" i="2" s="1"/>
  <c r="X304" i="2" s="1"/>
  <c r="T304" i="2" l="1"/>
  <c r="T307" i="2" s="1"/>
</calcChain>
</file>

<file path=xl/comments1.xml><?xml version="1.0" encoding="utf-8"?>
<comments xmlns="http://schemas.openxmlformats.org/spreadsheetml/2006/main">
  <authors>
    <author>Daniela Ionela Cirlig</author>
  </authors>
  <commentList>
    <comment ref="E137"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<sst xmlns="http://schemas.openxmlformats.org/spreadsheetml/2006/main" count="2809" uniqueCount="1524">
  <si>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</si>
  <si>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</si>
  <si>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</si>
  <si>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</si>
  <si>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</si>
  <si>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</si>
  <si>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</si>
  <si>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</si>
  <si>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</si>
  <si>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</si>
  <si>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</si>
  <si>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</si>
  <si>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</si>
  <si>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</si>
  <si>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</si>
  <si>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</si>
  <si>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</si>
  <si>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</si>
  <si>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</si>
  <si>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</si>
  <si>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</si>
  <si>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</si>
  <si>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</si>
  <si>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</si>
  <si>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</si>
  <si>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</si>
  <si>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</si>
  <si>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</si>
  <si>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</si>
  <si>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</si>
  <si>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</si>
  <si>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</si>
  <si>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</si>
  <si>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</si>
  <si>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</si>
  <si>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</si>
  <si>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</si>
  <si>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</si>
  <si>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</si>
  <si>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</si>
  <si>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</si>
  <si>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</si>
  <si>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</si>
  <si>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</si>
  <si>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</si>
  <si>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</si>
  <si>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</si>
  <si>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</si>
  <si>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</si>
  <si>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</si>
  <si>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</si>
  <si>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</si>
  <si>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</si>
  <si>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</si>
  <si>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</si>
  <si>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</si>
  <si>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</si>
  <si>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</si>
  <si>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</si>
  <si>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</si>
  <si>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</si>
  <si>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</si>
  <si>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</si>
  <si>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</si>
  <si>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</si>
  <si>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</si>
  <si>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</si>
  <si>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</si>
  <si>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</si>
  <si>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</si>
  <si>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</si>
  <si>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</si>
  <si>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</si>
  <si>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</si>
  <si>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</si>
  <si>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</si>
  <si>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</si>
  <si>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</si>
  <si>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</si>
  <si>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</si>
  <si>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</si>
  <si>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</si>
  <si>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</si>
  <si>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</si>
  <si>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</si>
  <si>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</si>
  <si>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</si>
  <si>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</si>
  <si>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</si>
  <si>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</si>
  <si>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</si>
  <si>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</si>
  <si>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</si>
  <si>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</si>
  <si>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</si>
  <si>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</si>
  <si>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</si>
  <si>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</si>
  <si>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</si>
  <si>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</si>
  <si>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</si>
  <si>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</si>
  <si>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</si>
  <si>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</si>
  <si>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</si>
  <si>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</si>
  <si>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</si>
  <si>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</si>
  <si>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</si>
  <si>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</si>
  <si>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</si>
  <si>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</si>
  <si>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</si>
  <si>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</si>
  <si>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</si>
  <si>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</si>
  <si>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</si>
  <si>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</si>
  <si>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</si>
  <si>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</si>
  <si>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</si>
  <si>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</si>
  <si>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</si>
  <si>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</si>
  <si>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</si>
  <si>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</si>
  <si>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</si>
  <si>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</si>
  <si>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</si>
  <si>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</si>
  <si>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</si>
  <si>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</si>
  <si>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</si>
  <si>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</si>
  <si>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</si>
  <si>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</si>
  <si>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</si>
  <si>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</si>
  <si>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</si>
  <si>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</si>
  <si>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</si>
  <si>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</si>
  <si>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</si>
  <si>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</si>
  <si>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</si>
  <si>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</si>
  <si>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</si>
  <si>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</si>
  <si>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</si>
  <si>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</si>
  <si>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</si>
  <si>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</si>
  <si>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</si>
  <si>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</si>
  <si>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</si>
  <si>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</si>
  <si>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</si>
  <si>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</si>
  <si>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</si>
  <si>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</si>
  <si>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</si>
  <si>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</si>
  <si>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</si>
  <si>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</si>
  <si>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</si>
  <si>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</si>
  <si>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</si>
  <si>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</si>
  <si>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</si>
  <si>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</si>
  <si>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</si>
  <si>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</si>
  <si>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</si>
  <si>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</si>
  <si>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</si>
  <si>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</si>
  <si>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</si>
  <si>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</si>
  <si>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</si>
  <si>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</si>
  <si>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</si>
  <si>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</si>
  <si>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</si>
  <si>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</si>
  <si>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</si>
  <si>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</si>
  <si>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</si>
  <si>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</si>
  <si>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</si>
  <si>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</si>
  <si>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</si>
  <si>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</si>
  <si>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</si>
  <si>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</si>
  <si>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</si>
  <si>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</si>
  <si>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</si>
  <si>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</si>
  <si>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</si>
  <si>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</si>
  <si>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</si>
  <si>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</si>
  <si>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</si>
  <si>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</si>
  <si>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</si>
  <si>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</si>
  <si>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</si>
  <si>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</si>
  <si>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</si>
  <si>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</si>
  <si>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</si>
  <si>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</si>
  <si>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</si>
  <si>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</si>
  <si>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</si>
  <si>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</si>
  <si>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</si>
  <si>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</si>
  <si>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</si>
  <si>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</si>
  <si>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</si>
  <si>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</si>
  <si>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</si>
  <si>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</si>
  <si>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</si>
  <si>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</si>
  <si>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</si>
  <si>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</si>
  <si>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</si>
  <si>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</si>
  <si>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</si>
  <si>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</si>
  <si>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</si>
  <si>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</si>
  <si>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</si>
  <si>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</si>
  <si>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</si>
  <si>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</si>
  <si>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</si>
  <si>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</si>
  <si>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</si>
  <si>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</si>
  <si>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</si>
  <si>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</si>
  <si>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</si>
  <si>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</si>
  <si>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</si>
  <si>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</si>
  <si>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</si>
  <si>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</si>
  <si>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</si>
  <si>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</si>
  <si>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</si>
  <si>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</si>
  <si>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</si>
  <si>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</si>
  <si>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</si>
  <si>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</si>
  <si>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</si>
  <si>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</si>
  <si>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</si>
  <si>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</si>
  <si>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</si>
  <si>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</si>
  <si>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</si>
  <si>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</si>
  <si>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</si>
  <si>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</si>
  <si>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</si>
  <si>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</si>
  <si>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</si>
  <si>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</si>
  <si>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</si>
  <si>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</si>
  <si>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</si>
  <si>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</si>
  <si>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</si>
  <si>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</si>
  <si>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</si>
  <si>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</si>
  <si>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</si>
  <si>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</si>
  <si>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</si>
  <si>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</si>
  <si>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</si>
  <si>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</si>
  <si>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</si>
  <si>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</si>
  <si>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</si>
  <si>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</si>
  <si>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</si>
  <si>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</si>
  <si>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</si>
  <si>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</si>
  <si>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</si>
  <si>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</si>
  <si>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</si>
  <si>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</si>
  <si>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</si>
  <si>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</si>
  <si>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</si>
  <si>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</si>
  <si>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</si>
  <si>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</si>
  <si>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</si>
  <si>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</si>
  <si>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</si>
  <si>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</si>
  <si>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</si>
  <si>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</si>
  <si>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</si>
  <si>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</si>
  <si>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</si>
  <si>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</si>
  <si>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</si>
  <si>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</si>
  <si>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</si>
  <si>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</si>
  <si>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</si>
  <si>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</si>
  <si>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</si>
  <si>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</si>
  <si>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</si>
  <si>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</si>
  <si>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</si>
  <si>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</si>
  <si>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</si>
  <si>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</si>
  <si>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</si>
  <si>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</si>
  <si>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</si>
  <si>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</si>
  <si>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</si>
  <si>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</si>
  <si>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</si>
  <si>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</si>
  <si>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</si>
  <si>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</si>
  <si>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</si>
  <si>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</si>
  <si>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</si>
  <si>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</si>
  <si>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</si>
  <si>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</si>
  <si>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</si>
  <si>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</si>
  <si>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</si>
  <si>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</si>
  <si>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</si>
  <si>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</si>
  <si>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</si>
  <si>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</si>
  <si>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</si>
  <si>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</si>
  <si>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</si>
  <si>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</si>
  <si>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</si>
  <si>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</si>
  <si>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</si>
  <si>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</si>
  <si>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</si>
  <si>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</si>
  <si>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</si>
  <si>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</si>
  <si>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</si>
  <si>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</si>
  <si>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</si>
  <si>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</si>
  <si>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</si>
  <si>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</si>
  <si>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</si>
  <si>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</si>
  <si>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</si>
  <si>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</si>
  <si>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</si>
  <si>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</si>
  <si>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</si>
  <si>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</si>
  <si>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</si>
  <si>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</si>
  <si>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</si>
  <si>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</si>
  <si>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</si>
  <si>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</si>
  <si>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29.02.2020</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</si>
  <si>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</si>
  <si>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</si>
  <si>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</si>
  <si>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</si>
  <si>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</si>
  <si>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</si>
  <si>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</si>
  <si>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</si>
  <si>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</si>
  <si>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</si>
  <si>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</si>
  <si>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</si>
  <si>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</si>
  <si>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</si>
  <si>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</si>
  <si>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</si>
  <si>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</si>
  <si>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</si>
  <si>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</si>
  <si>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</si>
  <si>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</si>
  <si>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</si>
  <si>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</si>
  <si>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</si>
  <si>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</si>
  <si>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</si>
  <si>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</si>
  <si>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</si>
  <si>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</si>
  <si>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</si>
  <si>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</si>
  <si>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</si>
  <si>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</si>
  <si>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</si>
  <si>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</si>
  <si>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</si>
  <si>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</si>
  <si>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</si>
  <si>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</si>
  <si>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</si>
  <si>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</si>
  <si>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</si>
  <si>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</si>
  <si>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</si>
  <si>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</si>
  <si>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</si>
  <si>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</si>
  <si>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</si>
  <si>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</si>
  <si>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</si>
  <si>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</si>
  <si>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</si>
  <si>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</si>
  <si>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</si>
  <si>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</si>
  <si>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</si>
  <si>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</si>
  <si>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</si>
  <si>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</si>
  <si>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</si>
  <si>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</si>
  <si>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</si>
  <si>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</si>
  <si>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</si>
  <si>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</si>
  <si>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</si>
  <si>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</si>
  <si>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</si>
  <si>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</si>
  <si>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</si>
  <si>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</si>
  <si>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</si>
  <si>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</si>
  <si>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</si>
  <si>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</si>
  <si>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</si>
  <si>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</si>
  <si>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</si>
  <si>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</si>
  <si>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</si>
  <si>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</si>
  <si>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</si>
  <si>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</si>
  <si>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</si>
  <si>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</si>
  <si>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</si>
  <si>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</si>
  <si>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</si>
  <si>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</si>
  <si>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</si>
  <si>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</si>
  <si>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</si>
  <si>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</si>
  <si>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</si>
  <si>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</si>
  <si>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</si>
  <si>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</si>
  <si>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</si>
  <si>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</si>
  <si>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</si>
  <si>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</si>
  <si>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</si>
  <si>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</si>
  <si>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</si>
  <si>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</si>
  <si>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</si>
  <si>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</si>
  <si>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</si>
  <si>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</si>
  <si>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</si>
  <si>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</si>
  <si>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</si>
  <si>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</si>
  <si>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</si>
  <si>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</si>
  <si>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</si>
  <si>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</si>
  <si>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</si>
  <si>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</si>
  <si>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</si>
  <si>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</si>
  <si>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</si>
  <si>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</si>
  <si>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</si>
  <si>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</si>
  <si>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</si>
  <si>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</si>
  <si>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</si>
  <si>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</si>
  <si>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</si>
  <si>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</si>
  <si>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</si>
  <si>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</si>
  <si>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</si>
  <si>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</si>
  <si>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</si>
  <si>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</si>
  <si>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</si>
  <si>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</si>
  <si>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</si>
  <si>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</si>
  <si>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</si>
  <si>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</si>
  <si>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</si>
  <si>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</si>
  <si>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</si>
  <si>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</si>
  <si>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</si>
  <si>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</si>
  <si>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</si>
  <si>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</si>
  <si>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</si>
  <si>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</si>
  <si>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</si>
  <si>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</si>
  <si>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</si>
  <si>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</si>
  <si>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</si>
  <si>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</si>
  <si>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</si>
  <si>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</si>
  <si>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</si>
  <si>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</si>
  <si>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</si>
  <si>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</si>
  <si>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</si>
  <si>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</si>
  <si>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</si>
  <si>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</si>
  <si>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</si>
  <si>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</si>
  <si>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</si>
  <si>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</si>
  <si>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</si>
  <si>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</si>
  <si>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</si>
  <si>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</si>
  <si>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</si>
  <si>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</si>
  <si>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</si>
  <si>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</si>
  <si>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</si>
  <si>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</si>
  <si>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</si>
  <si>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</si>
  <si>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</si>
  <si>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</si>
  <si>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</si>
  <si>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</si>
  <si>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</si>
  <si>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</si>
  <si>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</si>
  <si>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</si>
  <si>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</si>
  <si>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</si>
  <si>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</si>
  <si>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</si>
  <si>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</si>
  <si>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</si>
  <si>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</si>
  <si>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</si>
  <si>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</si>
  <si>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</si>
  <si>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</si>
  <si>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</si>
  <si>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</si>
  <si>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 1/31.10.2017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</si>
  <si>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</si>
  <si>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</si>
  <si>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</si>
  <si>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</si>
  <si>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</si>
  <si>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</si>
  <si>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</si>
  <si>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</si>
  <si>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</si>
  <si>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</si>
  <si>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</si>
  <si>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</si>
  <si>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</si>
  <si>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</si>
  <si>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</si>
  <si>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</si>
  <si>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</si>
  <si>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</si>
  <si>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</si>
  <si>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</si>
  <si>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</si>
  <si>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</si>
  <si>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</si>
  <si>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</si>
  <si>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</si>
  <si>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</si>
  <si>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</si>
  <si>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</si>
  <si>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</si>
  <si>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</si>
  <si>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</si>
  <si>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</si>
  <si>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</si>
  <si>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</si>
  <si>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</si>
  <si>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</si>
  <si>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</si>
  <si>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</si>
  <si>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</si>
  <si>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</si>
  <si>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</si>
  <si>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</si>
  <si>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</si>
  <si>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</si>
  <si>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</si>
  <si>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</si>
  <si>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</si>
  <si>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</si>
  <si>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</si>
  <si>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</si>
  <si>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</si>
  <si>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</si>
  <si>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</si>
  <si>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</si>
  <si>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</si>
  <si>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</si>
  <si>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</si>
  <si>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</si>
  <si>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</si>
  <si>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</si>
  <si>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</si>
  <si>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</si>
  <si>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</si>
  <si>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</si>
  <si>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</si>
  <si>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</si>
  <si>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</si>
  <si>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</si>
  <si>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</si>
  <si>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</si>
  <si>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</si>
  <si>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</si>
  <si>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</si>
  <si>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</si>
  <si>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</si>
  <si>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</si>
  <si>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</si>
  <si>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</si>
  <si>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</si>
  <si>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</si>
  <si>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</si>
  <si>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</si>
  <si>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</si>
  <si>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</si>
  <si>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</si>
  <si>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</si>
  <si>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</si>
  <si>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</si>
  <si>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</si>
  <si>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</si>
  <si>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</si>
  <si>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</si>
  <si>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</si>
  <si>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</si>
  <si>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</si>
  <si>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</si>
  <si>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</si>
  <si>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</si>
  <si>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</si>
  <si>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</si>
  <si>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</si>
  <si>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</si>
  <si>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</si>
  <si>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</si>
  <si>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</si>
  <si>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</si>
  <si>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</si>
  <si>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</si>
  <si>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</si>
  <si>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</si>
  <si>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</si>
  <si>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</si>
  <si>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</si>
  <si>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</si>
  <si>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</si>
  <si>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</si>
  <si>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</si>
  <si>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</si>
  <si>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</si>
  <si>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</si>
  <si>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</si>
  <si>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</si>
  <si>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</si>
  <si>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</si>
  <si>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</si>
  <si>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</si>
  <si>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</si>
  <si>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</si>
  <si>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</si>
  <si>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</si>
  <si>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</si>
  <si>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</si>
  <si>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</si>
  <si>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</si>
  <si>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</si>
  <si>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</si>
  <si>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</si>
  <si>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</si>
  <si>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</si>
  <si>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28,02,2019</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</si>
  <si>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</si>
  <si>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</si>
  <si>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</si>
  <si>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</si>
  <si>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</si>
  <si>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</si>
  <si>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</si>
  <si>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</si>
  <si>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</si>
  <si>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</si>
  <si>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</si>
  <si>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</si>
  <si>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</si>
  <si>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</si>
  <si>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</si>
  <si>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</si>
  <si>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</si>
  <si>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</si>
  <si>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</si>
  <si>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</si>
  <si>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</si>
  <si>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</si>
  <si>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</si>
  <si>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</si>
  <si>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</si>
  <si>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</si>
  <si>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</si>
  <si>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</si>
  <si>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</si>
  <si>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</si>
  <si>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</si>
  <si>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</si>
  <si>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</si>
  <si>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</si>
  <si>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</si>
  <si>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</si>
  <si>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</si>
  <si>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</si>
  <si>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</si>
  <si>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</si>
  <si>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</si>
  <si>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</si>
  <si>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</si>
  <si>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</si>
  <si>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</si>
  <si>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</si>
  <si>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</si>
  <si>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</si>
  <si>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</si>
  <si>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</si>
  <si>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</si>
  <si>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</si>
  <si>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</si>
  <si>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</si>
  <si>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</si>
  <si>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</si>
  <si>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</si>
  <si>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</si>
  <si>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</si>
  <si>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</si>
  <si>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</si>
  <si>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</si>
  <si>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</si>
  <si>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</si>
  <si>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</si>
  <si>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</si>
  <si>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</si>
  <si>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</si>
  <si>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</si>
  <si>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</si>
  <si>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</si>
  <si>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</si>
  <si>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</si>
  <si>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</si>
  <si>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</si>
  <si>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</si>
  <si>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</si>
  <si>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</si>
  <si>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</si>
  <si>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</si>
  <si>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</si>
  <si>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</si>
  <si>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</si>
  <si>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</si>
  <si>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</si>
  <si>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</si>
  <si>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</si>
  <si>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</si>
  <si>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</si>
  <si>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</si>
  <si>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</si>
  <si>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</si>
  <si>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</si>
  <si>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</si>
  <si>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</si>
  <si>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</si>
  <si>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</si>
  <si>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</si>
  <si>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</si>
  <si>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</si>
  <si>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</si>
  <si>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</si>
  <si>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</si>
  <si>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</si>
  <si>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</si>
  <si>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</si>
  <si>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</si>
  <si>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</si>
  <si>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</si>
  <si>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</si>
  <si>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</si>
  <si>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</si>
  <si>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</si>
  <si>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</si>
  <si>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</si>
  <si>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</si>
  <si>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</si>
  <si>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</si>
  <si>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</si>
  <si>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</si>
  <si>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</si>
  <si>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</si>
  <si>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</si>
  <si>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</si>
  <si>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</si>
  <si>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</si>
  <si>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</si>
  <si>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</si>
  <si>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</si>
  <si>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</si>
  <si>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</si>
  <si>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</si>
  <si>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</si>
  <si>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</si>
  <si>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</si>
  <si>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</si>
  <si>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</si>
  <si>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</si>
  <si>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</si>
  <si>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</si>
  <si>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</si>
  <si>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</si>
  <si>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</si>
  <si>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</si>
  <si>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</si>
  <si>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</si>
  <si>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</si>
  <si>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</si>
  <si>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</si>
  <si>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</si>
  <si>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</si>
  <si>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</si>
  <si>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</si>
  <si>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</si>
  <si>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</si>
  <si>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</si>
  <si>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</si>
  <si>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</si>
  <si>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</si>
  <si>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</si>
  <si>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</si>
  <si>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</si>
  <si>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</si>
  <si>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</si>
  <si>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</si>
  <si>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</si>
  <si>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</si>
  <si>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</si>
  <si>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</si>
  <si>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</si>
  <si>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</si>
  <si>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</si>
  <si>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</si>
  <si>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</si>
  <si>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</si>
  <si>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</si>
  <si>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</si>
  <si>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</si>
  <si>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</si>
  <si>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</si>
  <si>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</si>
  <si>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</si>
  <si>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</si>
  <si>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</si>
  <si>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</si>
  <si>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</si>
  <si>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</si>
  <si>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</si>
  <si>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</si>
  <si>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</si>
  <si>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</si>
  <si>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</si>
  <si>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</si>
  <si>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</si>
  <si>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</si>
  <si>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</si>
  <si>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</si>
  <si>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</si>
  <si>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</si>
  <si>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</si>
  <si>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</si>
  <si>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</si>
  <si>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</si>
  <si>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</si>
  <si>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</si>
  <si>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</si>
  <si>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</si>
  <si>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</si>
  <si>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</si>
  <si>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</si>
  <si>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</si>
  <si>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</si>
  <si>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</si>
  <si>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</si>
  <si>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</si>
  <si>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</si>
  <si>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</si>
  <si>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</si>
  <si>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</si>
  <si>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</si>
  <si>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</si>
  <si>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</si>
  <si>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</si>
  <si>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</si>
  <si>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</si>
  <si>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</si>
  <si>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</si>
  <si>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</si>
  <si>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</si>
  <si>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</si>
  <si>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</si>
  <si>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</si>
  <si>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</si>
  <si>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</si>
  <si>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</si>
  <si>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</si>
  <si>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</si>
  <si>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</si>
  <si>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</si>
  <si>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</si>
  <si>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</si>
  <si>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</si>
  <si>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</si>
  <si>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</si>
  <si>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</si>
  <si>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</si>
  <si>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</si>
  <si>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</si>
  <si>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</si>
  <si>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</si>
  <si>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</si>
  <si>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</si>
  <si>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</si>
  <si>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</si>
  <si>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</si>
  <si>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</si>
  <si>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</si>
  <si>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</si>
  <si>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</si>
  <si>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</si>
  <si>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</si>
  <si>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</si>
  <si>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</si>
  <si>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</si>
  <si>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</si>
  <si>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</si>
  <si>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</si>
  <si>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</si>
  <si>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</si>
  <si>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</si>
  <si>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</si>
  <si>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</si>
  <si>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</si>
  <si>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</si>
  <si>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</si>
  <si>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</si>
  <si>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</si>
  <si>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</si>
  <si>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</si>
  <si>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</si>
  <si>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</si>
  <si>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</si>
  <si>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</si>
  <si>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</si>
  <si>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</si>
  <si>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</si>
  <si>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</si>
  <si>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</si>
  <si>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</si>
  <si>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</si>
  <si>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</si>
  <si>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</si>
  <si>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</si>
  <si>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</si>
  <si>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</si>
  <si>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</si>
  <si>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</si>
  <si>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</si>
  <si>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</si>
  <si>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</si>
  <si>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</si>
  <si>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</si>
  <si>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</si>
  <si>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</si>
  <si>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</si>
  <si>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</si>
  <si>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</si>
  <si>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</si>
  <si>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</si>
  <si>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</si>
  <si>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</si>
  <si>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</si>
  <si>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</si>
  <si>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</si>
  <si>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</si>
  <si>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</si>
  <si>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</si>
  <si>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</si>
  <si>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</si>
  <si>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</si>
  <si>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</si>
  <si>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</si>
  <si>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</si>
  <si>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</si>
  <si>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</si>
  <si>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</si>
  <si>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</si>
  <si>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</si>
  <si>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</si>
  <si>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</si>
  <si>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</si>
  <si>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</si>
  <si>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</si>
  <si>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</si>
  <si>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</si>
  <si>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</si>
  <si>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</si>
  <si>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</si>
  <si>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</si>
  <si>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</si>
  <si>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</si>
  <si>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</si>
  <si>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</si>
  <si>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</si>
  <si>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</si>
  <si>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</si>
  <si>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</si>
  <si>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</si>
  <si>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</si>
  <si>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</si>
  <si>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</si>
  <si>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</si>
  <si>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</si>
  <si>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</si>
  <si>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</si>
  <si>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</si>
  <si>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</si>
  <si>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</si>
  <si>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</si>
  <si>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31.10.2019</t>
  </si>
  <si>
    <t>Total OS 6.4</t>
  </si>
  <si>
    <t>Creșterea eficienței energetice operaționale la SC AMBRO SA Suceava prin implementarea unei instalații de cogenerare de înaltă eficiență</t>
  </si>
  <si>
    <t>194/31.07.2018</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</si>
  <si>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</si>
  <si>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</si>
  <si>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</si>
  <si>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</si>
  <si>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</si>
  <si>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</si>
  <si>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</si>
  <si>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</si>
  <si>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</si>
  <si>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</si>
  <si>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</si>
  <si>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</si>
  <si>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</si>
  <si>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</si>
  <si>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</si>
  <si>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</si>
  <si>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</si>
  <si>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</si>
  <si>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</si>
  <si>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</si>
  <si>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</si>
  <si>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</si>
  <si>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</si>
  <si>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</si>
  <si>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</si>
  <si>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</si>
  <si>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</si>
  <si>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</si>
  <si>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</si>
  <si>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</si>
  <si>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</si>
  <si>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</si>
  <si>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</si>
  <si>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</si>
  <si>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</si>
  <si>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</si>
  <si>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</si>
  <si>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</si>
  <si>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</si>
  <si>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</si>
  <si>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</si>
  <si>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</si>
  <si>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</si>
  <si>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</si>
  <si>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</si>
  <si>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</si>
  <si>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</si>
  <si>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</si>
  <si>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</si>
  <si>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</si>
  <si>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</si>
  <si>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</si>
  <si>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</si>
  <si>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</si>
  <si>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</si>
  <si>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</si>
  <si>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</si>
  <si>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</si>
  <si>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</si>
  <si>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</si>
  <si>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</si>
  <si>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</si>
  <si>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</si>
  <si>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</si>
  <si>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</si>
  <si>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</si>
  <si>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</si>
  <si>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</si>
  <si>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</si>
  <si>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</si>
  <si>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</si>
  <si>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</si>
  <si>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</si>
  <si>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</si>
  <si>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</si>
  <si>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</si>
  <si>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</si>
  <si>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</si>
  <si>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</si>
  <si>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</si>
  <si>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</si>
  <si>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</si>
  <si>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</si>
  <si>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</si>
  <si>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</si>
  <si>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</si>
  <si>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</si>
  <si>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</si>
  <si>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</si>
  <si>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</si>
  <si>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</si>
  <si>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</si>
  <si>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</si>
  <si>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</si>
  <si>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</si>
  <si>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</si>
  <si>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</si>
  <si>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</si>
  <si>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</si>
  <si>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</si>
  <si>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</si>
  <si>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</si>
  <si>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</si>
  <si>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</si>
  <si>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</si>
  <si>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</si>
  <si>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</si>
  <si>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</si>
  <si>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</si>
  <si>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</si>
  <si>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</si>
  <si>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</si>
  <si>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</si>
  <si>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</si>
  <si>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</si>
  <si>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</si>
  <si>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</si>
  <si>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</si>
  <si>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</si>
  <si>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</si>
  <si>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</si>
  <si>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</si>
  <si>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</si>
  <si>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</si>
  <si>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</si>
  <si>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</si>
  <si>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</si>
  <si>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</si>
  <si>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</si>
  <si>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</si>
  <si>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</si>
  <si>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</si>
  <si>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</si>
  <si>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</si>
  <si>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</si>
  <si>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</si>
  <si>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</si>
  <si>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</si>
  <si>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</si>
  <si>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</si>
  <si>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</si>
  <si>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</si>
  <si>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</si>
  <si>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</si>
  <si>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</si>
  <si>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</si>
  <si>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31.06.2019</t>
  </si>
  <si>
    <t>Regiune Centru</t>
  </si>
  <si>
    <t>19/05.10.2018</t>
  </si>
  <si>
    <t>20/05.10.2018</t>
  </si>
  <si>
    <t>act aditional nr. 1</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</si>
  <si>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</si>
  <si>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</si>
  <si>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</si>
  <si>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</si>
  <si>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</si>
  <si>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</si>
  <si>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</si>
  <si>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</si>
  <si>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</si>
  <si>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</si>
  <si>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</si>
  <si>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</si>
  <si>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</si>
  <si>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</si>
  <si>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</si>
  <si>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</si>
  <si>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</si>
  <si>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</si>
  <si>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</si>
  <si>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</si>
  <si>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</si>
  <si>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</si>
  <si>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</si>
  <si>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</si>
  <si>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</si>
  <si>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</si>
  <si>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</si>
  <si>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</si>
  <si>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</si>
  <si>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</si>
  <si>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</si>
  <si>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</si>
  <si>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</si>
  <si>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</si>
  <si>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</si>
  <si>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</si>
  <si>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</si>
  <si>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</si>
  <si>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</si>
  <si>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</si>
  <si>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</si>
  <si>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</si>
  <si>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</si>
  <si>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</si>
  <si>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</si>
  <si>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</si>
  <si>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</si>
  <si>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</si>
  <si>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</si>
  <si>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</si>
  <si>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</si>
  <si>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</si>
  <si>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</si>
  <si>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</si>
  <si>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</si>
  <si>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</si>
  <si>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</si>
  <si>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</si>
  <si>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</si>
  <si>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</si>
  <si>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</si>
  <si>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</si>
  <si>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</si>
  <si>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</si>
  <si>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</si>
  <si>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</si>
  <si>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</si>
  <si>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</si>
  <si>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</si>
  <si>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</si>
  <si>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</si>
  <si>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</si>
  <si>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</si>
  <si>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</si>
  <si>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</si>
  <si>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</si>
  <si>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</si>
  <si>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</si>
  <si>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26.09.2017  CF semnat in 26 sept 2017)</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</si>
  <si>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</si>
  <si>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</si>
  <si>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</si>
  <si>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</si>
  <si>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</si>
  <si>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</si>
  <si>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</si>
  <si>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</si>
  <si>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</si>
  <si>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</si>
  <si>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31.05.2019</t>
  </si>
  <si>
    <t xml:space="preserve">18.05.2014 </t>
  </si>
  <si>
    <t>12/31/2017 - - contract finalizat</t>
  </si>
  <si>
    <t>1/31/2018 - contract finalizat</t>
  </si>
  <si>
    <t>31.12.2018-  - contract finalizat</t>
  </si>
  <si>
    <t>3/06/2018-  - contract finalizat</t>
  </si>
  <si>
    <t>28.02.2019</t>
  </si>
  <si>
    <t>15/02/2019</t>
  </si>
  <si>
    <t>31/08/2018- contract finalizat</t>
  </si>
  <si>
    <t>30.04.2019</t>
  </si>
  <si>
    <t>09.12.2017 -contract finalizat</t>
  </si>
  <si>
    <t>31.12.2018  -contract finalizat</t>
  </si>
  <si>
    <t>28.02.2018 - contract finalizat</t>
  </si>
  <si>
    <t>31/12/2018 contract finalizat</t>
  </si>
  <si>
    <t>12/21/2018 -contract finalizat</t>
  </si>
  <si>
    <t>20/12/2018 contract finalizat</t>
  </si>
  <si>
    <t>12/31/2017 - contract finalizat</t>
  </si>
  <si>
    <t>01.03.2019</t>
  </si>
  <si>
    <t>30.03.2019</t>
  </si>
  <si>
    <t>30.09.2019</t>
  </si>
  <si>
    <t>30.11.2019</t>
  </si>
  <si>
    <t>31.08.2021</t>
  </si>
  <si>
    <t>31.03.2021</t>
  </si>
  <si>
    <t>30.08.2019</t>
  </si>
  <si>
    <t>30.11.2020</t>
  </si>
  <si>
    <t>28.12.2019</t>
  </si>
  <si>
    <t>28.01.2020</t>
  </si>
  <si>
    <t>01.03.2023</t>
  </si>
  <si>
    <t>04.03.2019</t>
  </si>
  <si>
    <t>06.09.2019</t>
  </si>
  <si>
    <t>31.05.2020</t>
  </si>
  <si>
    <t>31.01.2021</t>
  </si>
  <si>
    <t>25.06.2019</t>
  </si>
  <si>
    <t>27.10.2019</t>
  </si>
  <si>
    <t>30.01.2020</t>
  </si>
  <si>
    <t>01.09.2020</t>
  </si>
  <si>
    <t>27.12.2019</t>
  </si>
  <si>
    <t>15.01.2022</t>
  </si>
  <si>
    <t>11.04.2019</t>
  </si>
  <si>
    <t>17.10.2019</t>
  </si>
  <si>
    <t>06.07.2020</t>
  </si>
  <si>
    <t>31.03.2019</t>
  </si>
  <si>
    <t>07.03.2023</t>
  </si>
  <si>
    <t>06.03.2020</t>
  </si>
  <si>
    <t>01.03.2021</t>
  </si>
  <si>
    <t>28.02.2020</t>
  </si>
  <si>
    <t>20.11.2018</t>
  </si>
  <si>
    <t>23.12.2019</t>
  </si>
  <si>
    <t>16.12.2018</t>
  </si>
  <si>
    <t>31.08.2019</t>
  </si>
  <si>
    <t>02.06.2019</t>
  </si>
  <si>
    <t>31.12.2021</t>
  </si>
  <si>
    <t>15.06.2020</t>
  </si>
  <si>
    <t>22.03.2020</t>
  </si>
  <si>
    <t>CF cu deadline in luna curenta</t>
  </si>
  <si>
    <t>CF cu solicitari de extindere primite</t>
  </si>
  <si>
    <t>CF finalizat</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</si>
  <si>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</si>
  <si>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</si>
  <si>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</si>
  <si>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</si>
  <si>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</si>
  <si>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</si>
  <si>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20,341,133.06</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</si>
  <si>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</si>
  <si>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</si>
  <si>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</si>
  <si>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</si>
  <si>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</si>
  <si>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</si>
  <si>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</si>
  <si>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</si>
  <si>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</si>
  <si>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</si>
  <si>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</si>
  <si>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</si>
  <si>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</si>
  <si>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</si>
  <si>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</si>
  <si>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</si>
  <si>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</si>
  <si>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</si>
  <si>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</si>
  <si>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</si>
  <si>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</si>
  <si>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</si>
  <si>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</si>
  <si>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01.01.2019</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</si>
  <si>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</si>
  <si>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</si>
  <si>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</si>
  <si>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</si>
  <si>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</si>
  <si>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</si>
  <si>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</si>
  <si>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r>
      <t xml:space="preserve">Constructia autostrazii </t>
    </r>
    <r>
      <rPr>
        <b/>
        <sz val="10"/>
        <rFont val="Trebuchet MS"/>
        <family val="2"/>
      </rPr>
      <t>Timisoara Lugoj si a variantei de ocolire Timisoara la standard de autostrada</t>
    </r>
  </si>
  <si>
    <r>
      <t xml:space="preserve">Constructia autostrazii Lugoj – Deva lot 2, lot 3 si lot 4 (sectorul </t>
    </r>
    <r>
      <rPr>
        <b/>
        <sz val="10"/>
        <rFont val="Trebuchet MS"/>
        <family val="2"/>
      </rPr>
      <t>Dumbrava – Deva) - FAZA 2</t>
    </r>
  </si>
  <si>
    <r>
      <t xml:space="preserve">Reabilitarea liniei de cale ferată Braşov – Simeria, componentă a coridorului Pan – European IV, pentru a asigura circulaţia trenurilor cu o viteză de 160 km/h, tronsonul </t>
    </r>
    <r>
      <rPr>
        <b/>
        <sz val="10"/>
        <color theme="1"/>
        <rFont val="Trebuchet MS"/>
        <family val="2"/>
      </rPr>
      <t>Sighișoara – Coşlariu – FAZA II</t>
    </r>
  </si>
  <si>
    <r>
      <t>Reabilitarea liniei de cale ferată Braşov – Simeria, componentă a coridorului Pan – European IV, pentru a asigura circulaţia trenurilor cu o viteză de 160 km/h, tronsonul</t>
    </r>
    <r>
      <rPr>
        <b/>
        <sz val="10"/>
        <color theme="1"/>
        <rFont val="Trebuchet MS"/>
        <family val="2"/>
      </rPr>
      <t xml:space="preserve"> Simeria – Coşlariu – FAZA II</t>
    </r>
  </si>
  <si>
    <r>
      <rPr>
        <b/>
        <sz val="10"/>
        <rFont val="Trebuchet MS"/>
        <family val="2"/>
      </rPr>
      <t>Magistrala 4. Racordul 2. Sectiunea Parc Bazilescu (PS Zarea) - Straulesti _ Faza II</t>
    </r>
  </si>
  <si>
    <r>
      <rPr>
        <b/>
        <sz val="10"/>
        <rFont val="Trebuchet MS"/>
        <family val="2"/>
      </rPr>
      <t>Magistrala 5. SectiuneaRaul Doamnei-Eroilor (psOpera) inclusiv Valea IalomiteiFaza II</t>
    </r>
  </si>
  <si>
    <r>
      <rPr>
        <b/>
        <sz val="10"/>
        <rFont val="Trebuchet MS"/>
        <family val="2"/>
      </rPr>
      <t>Pasaj suprateran peste drumul de centură al municipiului Oradea în zona străzii Ciheiului, municipiul Oradea, județul Bihor- Faza II</t>
    </r>
  </si>
  <si>
    <r>
      <t xml:space="preserve">Reabilitare DN 6, </t>
    </r>
    <r>
      <rPr>
        <b/>
        <sz val="10"/>
        <rFont val="Trebuchet MS"/>
        <family val="2"/>
      </rPr>
      <t>Alexandria - Craiova (faza II)</t>
    </r>
  </si>
  <si>
    <r>
      <t xml:space="preserve">Reabilitare DN56, </t>
    </r>
    <r>
      <rPr>
        <b/>
        <sz val="10"/>
        <rFont val="Trebuchet MS"/>
        <family val="2"/>
      </rPr>
      <t xml:space="preserve">Craiova-Calafat, km 0+000 - km 84+020  – Faza II, 
</t>
    </r>
  </si>
  <si>
    <r>
      <t xml:space="preserve">Constructia </t>
    </r>
    <r>
      <rPr>
        <b/>
        <sz val="10"/>
        <rFont val="Trebuchet MS"/>
        <family val="2"/>
      </rPr>
      <t>variantei de ocolire a Municipiului Brasov, Tronson I (DN1-DN11), II (DN11-DN13) and III (DN 13-DN 1) Faza II</t>
    </r>
  </si>
  <si>
    <r>
      <t>Reabilitare pod</t>
    </r>
    <r>
      <rPr>
        <b/>
        <sz val="10"/>
        <rFont val="Trebuchet MS"/>
        <family val="2"/>
      </rPr>
      <t xml:space="preserve"> Giurgiu, peste Dunăre, pe DN5 km 64+884 – Faza II</t>
    </r>
  </si>
  <si>
    <r>
      <t xml:space="preserve">Reabilitare DN66, </t>
    </r>
    <r>
      <rPr>
        <b/>
        <sz val="10"/>
        <rFont val="Trebuchet MS"/>
        <family val="2"/>
      </rPr>
      <t xml:space="preserve">Rovinari-Petrosani, km 48+900 - km 126+000  – Faza II, </t>
    </r>
  </si>
  <si>
    <r>
      <rPr>
        <b/>
        <sz val="10"/>
        <rFont val="Trebuchet MS"/>
        <family val="2"/>
      </rPr>
      <t>32/17.03.2017</t>
    </r>
    <r>
      <rPr>
        <b/>
        <sz val="10"/>
        <color rgb="FFFF0000"/>
        <rFont val="Trebuchet MS"/>
        <family val="2"/>
      </rPr>
      <t>/contract finalizat</t>
    </r>
  </si>
  <si>
    <r>
      <t xml:space="preserve">Lucrări de reabilitare </t>
    </r>
    <r>
      <rPr>
        <b/>
        <sz val="10"/>
        <rFont val="Trebuchet MS"/>
        <family val="2"/>
      </rPr>
      <t xml:space="preserve">poduri, podețe și tuneluri de cale ferată –
Sucursala Regională de Căi Ferate București – Faza 2
</t>
    </r>
  </si>
  <si>
    <r>
      <t>Fazarea Proiectului  Sistem integrat de management al deșeurilor în județul</t>
    </r>
    <r>
      <rPr>
        <b/>
        <sz val="10"/>
        <rFont val="Trebuchet MS"/>
        <family val="2"/>
      </rPr>
      <t xml:space="preserve"> Maramures</t>
    </r>
  </si>
  <si>
    <r>
      <t>Fazarea Proiectului  Sistem integrat de management al deșeurilor în județul</t>
    </r>
    <r>
      <rPr>
        <b/>
        <sz val="10"/>
        <rFont val="Trebuchet MS"/>
        <family val="2"/>
      </rPr>
      <t xml:space="preserve"> Caras-Severin</t>
    </r>
  </si>
  <si>
    <r>
      <t>Fazarea Proiectului  Sistem integrat de management integrat al deșeurilor în județul</t>
    </r>
    <r>
      <rPr>
        <b/>
        <sz val="10"/>
        <rFont val="Trebuchet MS"/>
        <family val="2"/>
      </rPr>
      <t xml:space="preserve"> Iasi</t>
    </r>
  </si>
  <si>
    <r>
      <t>Fazarea Proiectului  Sistem integrat de management al deșeurilor în județul</t>
    </r>
    <r>
      <rPr>
        <b/>
        <sz val="10"/>
        <rFont val="Trebuchet MS"/>
        <family val="2"/>
      </rPr>
      <t xml:space="preserve"> Mehedinti</t>
    </r>
  </si>
  <si>
    <r>
      <t>Fazarea Proiectului  Sistem integrat de management al deșeurilor în județul</t>
    </r>
    <r>
      <rPr>
        <b/>
        <sz val="10"/>
        <rFont val="Trebuchet MS"/>
        <family val="2"/>
      </rPr>
      <t xml:space="preserve"> Constanta</t>
    </r>
  </si>
  <si>
    <r>
      <t>Fazarea Proiectului  Sistem integrat de management al deșeurilor în județul</t>
    </r>
    <r>
      <rPr>
        <b/>
        <sz val="10"/>
        <rFont val="Trebuchet MS"/>
        <family val="2"/>
      </rPr>
      <t xml:space="preserve"> Cluj</t>
    </r>
  </si>
  <si>
    <r>
      <t>Fazarea Proiectului  Sistem integrat de management al deșeurilor în județul</t>
    </r>
    <r>
      <rPr>
        <b/>
        <sz val="10"/>
        <rFont val="Trebuchet MS"/>
        <family val="2"/>
      </rPr>
      <t xml:space="preserve"> Vaslui</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</si>
  <si>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Trebuchet MS"/>
        <family val="2"/>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</si>
  <si>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 xml:space="preserve">Sprijin pentru pregătirea aplicației de finanțare și a documentațiilor de atribuire pentru proiectul regional de dezvoltare a infrastructurii de apă și apă uzată aria de operare a SC RAJA SA , </t>
    </r>
    <r>
      <rPr>
        <b/>
        <sz val="10"/>
        <rFont val="Trebuchet MS"/>
        <family val="2"/>
      </rPr>
      <t>CONSTANȚA în perioada 2014 - 2020</t>
    </r>
  </si>
  <si>
    <r>
      <t>Fazarea Proiectului Reabilitarea și modernizarea sistemului de alimentare cu apă și canalizare în regiunea</t>
    </r>
    <r>
      <rPr>
        <b/>
        <sz val="10"/>
        <rFont val="Trebuchet MS"/>
        <family val="2"/>
      </rPr>
      <t xml:space="preserve"> Constanța-Ialomița</t>
    </r>
  </si>
  <si>
    <r>
      <t>Sprijin pentru pregatirea aplicatiei de finantare si a documentatiilor de atribuire pentru proiectul regional de dezvoltare a infrastructurii de apa si apa uzata din judetul</t>
    </r>
    <r>
      <rPr>
        <b/>
        <sz val="10"/>
        <rFont val="Trebuchet MS"/>
        <family val="2"/>
      </rPr>
      <t xml:space="preserve"> Timis, în perioada 2014-2020 Restituit avizat de DJ 2.05.2017, asteptam beneficiar pt semnare contract</t>
    </r>
  </si>
  <si>
    <r>
      <t>Fazarea proiectului "Extinderea si modernizarea sistemelor de apa si apa uzata în judetul</t>
    </r>
    <r>
      <rPr>
        <b/>
        <sz val="10"/>
        <rFont val="Trebuchet MS"/>
        <family val="2"/>
      </rPr>
      <t xml:space="preserve"> Covasna"</t>
    </r>
  </si>
  <si>
    <r>
      <t xml:space="preserve">Modernizarea infrastructurii de apa si apa uzata in judetul Hunedoara </t>
    </r>
    <r>
      <rPr>
        <b/>
        <sz val="10"/>
        <rFont val="Trebuchet MS"/>
        <family val="2"/>
      </rPr>
      <t>(Valea Jiului) 2014-2020</t>
    </r>
  </si>
  <si>
    <r>
      <t>Sprijin pentru pregatirea aplicatiei de finantare si a documentatiilor de atribuire pentru proiectul regional de dezvoltare a infrastructurii de apa si apa uzata din judetul</t>
    </r>
    <r>
      <rPr>
        <b/>
        <sz val="10"/>
        <rFont val="Trebuchet MS"/>
        <family val="2"/>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</si>
  <si>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Trebuchet MS"/>
        <family val="2"/>
      </rPr>
      <t>BISTRITA- NASAUD IN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</si>
  <si>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Iasi,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</si>
  <si>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</si>
  <si>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Trebuchet MS"/>
        <family val="2"/>
      </rPr>
      <t>Brasov/Regiunea Centru, în perioada 2014 - 2020</t>
    </r>
  </si>
  <si>
    <r>
      <t xml:space="preserve">Fazarea Proiectului extinderea și reabilitarea infrastructurii de apă și apă uzată în județele </t>
    </r>
    <r>
      <rPr>
        <b/>
        <sz val="10"/>
        <rFont val="Trebuchet MS"/>
        <family val="2"/>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</si>
  <si>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Trebuchet MS"/>
        <family val="2"/>
      </rPr>
      <t>Dâmbovița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</si>
  <si>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Prahova în perioada 2014-2020</t>
    </r>
  </si>
  <si>
    <r>
      <t xml:space="preserve">Competitiv cu depunere continua/20.02.2016 si </t>
    </r>
    <r>
      <rPr>
        <b/>
        <sz val="10"/>
        <color rgb="FFFF0000"/>
        <rFont val="Trebuchet MS"/>
        <family val="2"/>
      </rPr>
      <t xml:space="preserve">relansat </t>
    </r>
    <r>
      <rPr>
        <b/>
        <sz val="10"/>
        <rFont val="Trebuchet MS"/>
        <family val="2"/>
      </rPr>
      <t>in 28.08.2017/30.06.2018</t>
    </r>
  </si>
  <si>
    <r>
      <t xml:space="preserve">Planificarea managementului conservării biodiversității in 2 situri Natura 2000 ROSPA0024 Confluenta Olt-Dunare si  ROSCI0044 Corabia Turnu-Magurele, incluzand aria naturala protejata de interes national B 10 </t>
    </r>
    <r>
      <rPr>
        <b/>
        <sz val="10"/>
        <rFont val="Trebuchet MS"/>
        <family val="2"/>
      </rPr>
      <t>Ostrovul Mare</t>
    </r>
  </si>
  <si>
    <r>
      <t xml:space="preserve">Realizarea managementului adecvat în scopul conservării biodiversității în aria naturală protejată ROSCI0357 </t>
    </r>
    <r>
      <rPr>
        <b/>
        <sz val="10"/>
        <rFont val="Trebuchet MS"/>
        <family val="2"/>
      </rPr>
      <t>Porumbeni</t>
    </r>
  </si>
  <si>
    <r>
      <t>Realizarea managementului biodiversității în aria naturală protejată ROSCI0383</t>
    </r>
    <r>
      <rPr>
        <b/>
        <sz val="10"/>
        <rFont val="Trebuchet MS"/>
        <family val="2"/>
      </rPr>
      <t xml:space="preserve"> Râul Târnava Mare între Odorheiu Secuiesc și Vânători</t>
    </r>
  </si>
  <si>
    <r>
      <t xml:space="preserve">Fazarea proiectului Reabilitarea sitului poluat istoric - depozit deseuri periculoase UCT - Posta Rât (Municipiul </t>
    </r>
    <r>
      <rPr>
        <b/>
        <sz val="10"/>
        <rFont val="Trebuchet MS"/>
        <family val="2"/>
      </rPr>
      <t>Turda)</t>
    </r>
  </si>
  <si>
    <r>
      <rPr>
        <b/>
        <sz val="10"/>
        <rFont val="Trebuchet MS"/>
        <family val="2"/>
      </rPr>
      <t>01/ 02.09.2016,</t>
    </r>
    <r>
      <rPr>
        <b/>
        <sz val="10"/>
        <color rgb="FFFF0000"/>
        <rFont val="Trebuchet MS"/>
        <family val="2"/>
      </rPr>
      <t xml:space="preserve"> contract finalizat</t>
    </r>
  </si>
  <si>
    <t>Proiectul regional de dezvoltare a infrastructurii de apă și apă uzată în județul Dolj, în perioada 2014-2020</t>
  </si>
  <si>
    <t>COMPANIA DE APA OLTENIA S.A.</t>
  </si>
  <si>
    <t>dolj</t>
  </si>
  <si>
    <t>248/14.05.2019</t>
  </si>
  <si>
    <t>27.02.2019</t>
  </si>
  <si>
    <t>31.12.2023 ( CF SEMNAT IN 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</si>
  <si>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</si>
  <si>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</si>
  <si>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</si>
  <si>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</si>
  <si>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</si>
  <si>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</si>
  <si>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</si>
  <si>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</si>
  <si>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</si>
  <si>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</si>
  <si>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</si>
  <si>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</si>
  <si>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</si>
  <si>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</si>
  <si>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</si>
  <si>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</si>
  <si>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</si>
  <si>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</si>
  <si>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</si>
  <si>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</si>
  <si>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</si>
  <si>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</si>
  <si>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</si>
  <si>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</si>
  <si>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</si>
  <si>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</si>
  <si>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</si>
  <si>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</si>
  <si>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</si>
  <si>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</si>
  <si>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</si>
  <si>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</si>
  <si>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</si>
  <si>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</si>
  <si>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</si>
  <si>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MINISTERUL FONDURILOR EUROPENE-ROMANIA</t>
  </si>
  <si>
    <t>DIRECȚIA GENERALĂ PROGRAME EUROPENE INFRASTRUCTURĂ MARE</t>
  </si>
  <si>
    <t>cod SMIS/SMIS Code</t>
  </si>
  <si>
    <t>Nr si data Contract de Finantare/No and date of the Financing Agreement</t>
  </si>
  <si>
    <t>Nume beneficiar/Beneficiary</t>
  </si>
  <si>
    <t>Rezumat proiect/Project Summary</t>
  </si>
  <si>
    <t>Regiune /Region</t>
  </si>
  <si>
    <t>Județ/County</t>
  </si>
  <si>
    <t>Valoarea eligibilă a proiectului (lei)/Eligible project value</t>
  </si>
  <si>
    <t>Fonduri UE/EU Funds</t>
  </si>
  <si>
    <t>Contribuția națională/National Contribution</t>
  </si>
  <si>
    <t>Contribuția națională /National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</si>
</sst>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_-* #,##0\ _l_e_i_-;\-* #,##0\ _l_e_i_-;_-* &quot;-&quot;??\ _l_e_i_-;_-@_-"/>
    <numFmt numFmtId="166" formatCode="0.0000"/>
  </numFmts>
  <fonts count="39"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b/>
      <sz val="10"/>
      <color rgb="FFFF0000"/>
      <name val="Trebuchet MS"/>
      <family val="2"/>
    </font>
    <font>
      <b/>
      <sz val="10"/>
      <color theme="5"/>
      <name val="Trebuchet MS"/>
      <family val="2"/>
    </font>
    <font>
      <sz val="10"/>
      <name val="Trebuchet MS"/>
      <family val="2"/>
    </font>
    <font>
      <b/>
      <sz val="10"/>
      <color rgb="FF000000"/>
      <name val="Trebuchet MS"/>
      <family val="2"/>
    </font>
    <font>
      <b/>
      <sz val="10"/>
      <color theme="4"/>
      <name val="Trebuchet MS"/>
      <family val="2"/>
    </font>
    <font>
      <b/>
      <sz val="10"/>
      <name val="Calibri"/>
      <family val="2"/>
    </font>
  </fonts>
  <fills count="20">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64"/>
      </right>
      <top style="medium">
        <color indexed="64"/>
      </top>
      <bottom style="thin">
        <color indexed="64"/>
      </bottom>
      <diagonal/>
    </border>
  </borders>
  <cellStyleXfs count="9">
    <xf numFmtId="0" fontId="0" fillId="0" borderId="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3" fillId="0" borderId="0"/>
    <xf numFmtId="0" fontId="21" fillId="0" borderId="0"/>
  </cellStyleXfs>
  <cellXfs count="306">
    <xf numFmtId="0" fontId="0" fillId="0" borderId="0" xfId="0"/>
    <xf numFmtId="0" fontId="1"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5" fillId="0" borderId="0" xfId="0" applyFont="1"/>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10" fillId="0" borderId="0" xfId="0" applyFont="1"/>
    <xf numFmtId="0" fontId="11"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4" fontId="11" fillId="0" borderId="0" xfId="0" applyNumberFormat="1" applyFont="1"/>
    <xf numFmtId="0" fontId="3" fillId="0" borderId="0" xfId="0" applyFont="1"/>
    <xf numFmtId="164" fontId="4" fillId="0" borderId="0" xfId="0" applyNumberFormat="1" applyFont="1" applyFill="1" applyBorder="1" applyAlignment="1">
      <alignment horizontal="center" vertical="center" wrapText="1"/>
    </xf>
    <xf numFmtId="0" fontId="5" fillId="0" borderId="0" xfId="0" applyFont="1" applyBorder="1"/>
    <xf numFmtId="0" fontId="0" fillId="0" borderId="0" xfId="0" applyBorder="1" applyAlignment="1">
      <alignment horizontal="center" vertical="center" wrapText="1"/>
    </xf>
    <xf numFmtId="0" fontId="10" fillId="0" borderId="0" xfId="0" applyFont="1" applyBorder="1"/>
    <xf numFmtId="165" fontId="0" fillId="0" borderId="0" xfId="0" applyNumberFormat="1" applyFont="1"/>
    <xf numFmtId="4" fontId="14" fillId="0" borderId="0" xfId="0" applyNumberFormat="1" applyFont="1" applyBorder="1"/>
    <xf numFmtId="0" fontId="15" fillId="0" borderId="0" xfId="0" applyFont="1"/>
    <xf numFmtId="4" fontId="11" fillId="0" borderId="0" xfId="0" applyNumberFormat="1" applyFont="1" applyBorder="1"/>
    <xf numFmtId="4" fontId="15" fillId="0" borderId="0" xfId="0" applyNumberFormat="1" applyFont="1"/>
    <xf numFmtId="4" fontId="11" fillId="0" borderId="0" xfId="0" applyNumberFormat="1" applyFont="1"/>
    <xf numFmtId="164" fontId="16" fillId="0" borderId="0" xfId="1" applyFont="1"/>
    <xf numFmtId="4" fontId="4" fillId="0" borderId="0" xfId="0" applyNumberFormat="1" applyFont="1"/>
    <xf numFmtId="4" fontId="16" fillId="0" borderId="0" xfId="0" applyNumberFormat="1" applyFont="1" applyBorder="1"/>
    <xf numFmtId="4" fontId="10" fillId="0" borderId="0" xfId="0" applyNumberFormat="1" applyFont="1" applyBorder="1"/>
    <xf numFmtId="0" fontId="12" fillId="0" borderId="0" xfId="0" applyNumberFormat="1" applyFont="1" applyFill="1" applyBorder="1" applyAlignment="1">
      <alignment horizontal="center" vertical="center" wrapText="1"/>
    </xf>
    <xf numFmtId="164" fontId="17" fillId="0" borderId="0" xfId="0" applyNumberFormat="1" applyFont="1"/>
    <xf numFmtId="164" fontId="0" fillId="0" borderId="0" xfId="0" applyNumberFormat="1" applyFont="1"/>
    <xf numFmtId="164" fontId="1" fillId="0" borderId="0" xfId="0" applyNumberFormat="1" applyFont="1"/>
    <xf numFmtId="164" fontId="16" fillId="0" borderId="0" xfId="0" applyNumberFormat="1" applyFont="1" applyBorder="1"/>
    <xf numFmtId="164" fontId="10" fillId="0" borderId="0" xfId="0" applyNumberFormat="1" applyFont="1"/>
    <xf numFmtId="4" fontId="16" fillId="0" borderId="0" xfId="0" applyNumberFormat="1" applyFont="1"/>
    <xf numFmtId="164" fontId="20" fillId="0" borderId="0" xfId="1" applyFont="1"/>
    <xf numFmtId="165" fontId="20" fillId="0" borderId="0" xfId="1" applyNumberFormat="1" applyFont="1"/>
    <xf numFmtId="164" fontId="15" fillId="0" borderId="0" xfId="1" applyNumberFormat="1" applyFont="1"/>
    <xf numFmtId="164" fontId="16" fillId="0" borderId="0" xfId="1" applyFont="1" applyBorder="1"/>
    <xf numFmtId="49" fontId="22" fillId="9" borderId="8" xfId="8" applyNumberFormat="1" applyFont="1" applyFill="1" applyBorder="1" applyAlignment="1">
      <alignment horizontal="center" vertical="center"/>
    </xf>
    <xf numFmtId="49" fontId="23" fillId="10" borderId="1" xfId="8" applyNumberFormat="1" applyFont="1" applyFill="1" applyBorder="1" applyAlignment="1">
      <alignment horizontal="left" vertical="center"/>
    </xf>
    <xf numFmtId="49" fontId="23" fillId="11" borderId="1" xfId="8" applyNumberFormat="1" applyFont="1" applyFill="1" applyBorder="1" applyAlignment="1">
      <alignment horizontal="left" vertical="center"/>
    </xf>
    <xf numFmtId="49" fontId="24" fillId="9" borderId="8" xfId="8" applyNumberFormat="1" applyFont="1" applyFill="1" applyBorder="1" applyAlignment="1">
      <alignment horizontal="center" vertical="center"/>
    </xf>
    <xf numFmtId="1" fontId="25" fillId="10" borderId="1" xfId="8" applyNumberFormat="1" applyFont="1" applyFill="1" applyBorder="1" applyAlignment="1">
      <alignment horizontal="right" vertical="center"/>
    </xf>
    <xf numFmtId="1" fontId="25" fillId="11" borderId="1" xfId="8" applyNumberFormat="1" applyFont="1" applyFill="1" applyBorder="1" applyAlignment="1">
      <alignment horizontal="right" vertical="center"/>
    </xf>
    <xf numFmtId="4" fontId="5" fillId="0" borderId="0" xfId="0" applyNumberFormat="1" applyFont="1"/>
    <xf numFmtId="164" fontId="4" fillId="0" borderId="0" xfId="1" applyFont="1" applyFill="1" applyBorder="1" applyAlignment="1">
      <alignment horizontal="center" vertical="center" wrapText="1"/>
    </xf>
    <xf numFmtId="4" fontId="1" fillId="2" borderId="0" xfId="0" applyNumberFormat="1" applyFont="1" applyFill="1"/>
    <xf numFmtId="164" fontId="0" fillId="0" borderId="0" xfId="1" applyFont="1"/>
    <xf numFmtId="164" fontId="0" fillId="0" borderId="0" xfId="1" applyFont="1" applyBorder="1"/>
    <xf numFmtId="4" fontId="16" fillId="2" borderId="0" xfId="0" applyNumberFormat="1" applyFont="1" applyFill="1"/>
    <xf numFmtId="0" fontId="18" fillId="0" borderId="0" xfId="0" applyNumberFormat="1" applyFont="1" applyFill="1" applyBorder="1" applyAlignment="1">
      <alignment horizontal="center" vertical="center" wrapText="1"/>
    </xf>
    <xf numFmtId="164" fontId="26" fillId="0" borderId="0" xfId="0" applyNumberFormat="1" applyFont="1"/>
    <xf numFmtId="0" fontId="19" fillId="0" borderId="0" xfId="0" applyFont="1"/>
    <xf numFmtId="0" fontId="0" fillId="2" borderId="0" xfId="0" applyFont="1" applyFill="1"/>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4" fontId="28" fillId="0" borderId="1" xfId="7"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xf>
    <xf numFmtId="4" fontId="28" fillId="0" borderId="15" xfId="7" applyNumberFormat="1" applyFont="1" applyFill="1" applyBorder="1" applyAlignment="1">
      <alignment horizontal="center" vertical="center" wrapText="1"/>
    </xf>
    <xf numFmtId="4" fontId="28" fillId="0" borderId="15" xfId="0" applyNumberFormat="1" applyFont="1" applyFill="1" applyBorder="1" applyAlignment="1">
      <alignment horizontal="center" vertical="center" wrapText="1"/>
    </xf>
    <xf numFmtId="4" fontId="28" fillId="0" borderId="15" xfId="0" applyNumberFormat="1" applyFont="1" applyFill="1" applyBorder="1" applyAlignment="1">
      <alignment horizontal="center" vertical="center"/>
    </xf>
    <xf numFmtId="4" fontId="28" fillId="0" borderId="1" xfId="1" applyNumberFormat="1" applyFont="1" applyFill="1" applyBorder="1" applyAlignment="1">
      <alignment horizontal="right" vertical="center" wrapText="1"/>
    </xf>
    <xf numFmtId="4" fontId="28" fillId="0" borderId="15" xfId="0" applyNumberFormat="1" applyFont="1" applyFill="1" applyBorder="1" applyAlignment="1">
      <alignment horizontal="right" vertical="center" wrapText="1"/>
    </xf>
    <xf numFmtId="4" fontId="28" fillId="0" borderId="1" xfId="7" applyNumberFormat="1" applyFont="1" applyFill="1" applyBorder="1" applyAlignment="1">
      <alignment horizontal="right" vertical="center" wrapText="1"/>
    </xf>
    <xf numFmtId="4" fontId="28" fillId="0" borderId="15" xfId="7" applyNumberFormat="1" applyFont="1" applyFill="1" applyBorder="1" applyAlignment="1">
      <alignment horizontal="right" vertical="center" wrapText="1"/>
    </xf>
    <xf numFmtId="4" fontId="28" fillId="2" borderId="1" xfId="0" applyNumberFormat="1" applyFont="1" applyFill="1" applyBorder="1" applyAlignment="1">
      <alignment horizontal="center" vertical="center" wrapText="1"/>
    </xf>
    <xf numFmtId="4" fontId="28" fillId="2" borderId="15" xfId="0" applyNumberFormat="1" applyFont="1" applyFill="1" applyBorder="1" applyAlignment="1">
      <alignment horizontal="center" vertical="center" wrapText="1"/>
    </xf>
    <xf numFmtId="164" fontId="29" fillId="0" borderId="0" xfId="1" applyFont="1"/>
    <xf numFmtId="4" fontId="28" fillId="2" borderId="1" xfId="7" applyNumberFormat="1" applyFont="1" applyFill="1" applyBorder="1" applyAlignment="1">
      <alignment horizontal="center" vertical="center" wrapText="1"/>
    </xf>
    <xf numFmtId="4" fontId="0" fillId="0" borderId="0" xfId="0" applyNumberFormat="1" applyFont="1" applyBorder="1"/>
    <xf numFmtId="164" fontId="18" fillId="0" borderId="0" xfId="1" applyFont="1" applyFill="1" applyBorder="1" applyAlignment="1">
      <alignment horizontal="center" vertical="center" wrapText="1"/>
    </xf>
    <xf numFmtId="0" fontId="0" fillId="18" borderId="0" xfId="0" applyFont="1" applyFill="1"/>
    <xf numFmtId="0" fontId="10" fillId="15" borderId="0" xfId="0" applyFont="1" applyFill="1"/>
    <xf numFmtId="0" fontId="0" fillId="16" borderId="0" xfId="0" applyFont="1" applyFill="1"/>
    <xf numFmtId="0" fontId="10" fillId="2" borderId="0" xfId="0" applyFont="1" applyFill="1"/>
    <xf numFmtId="4"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vertical="center" wrapText="1"/>
    </xf>
    <xf numFmtId="0" fontId="28" fillId="13" borderId="0" xfId="0" applyNumberFormat="1" applyFont="1" applyFill="1" applyBorder="1" applyAlignment="1">
      <alignment vertical="center" wrapText="1"/>
    </xf>
    <xf numFmtId="0" fontId="28" fillId="0" borderId="0" xfId="0" applyNumberFormat="1" applyFont="1" applyFill="1" applyBorder="1" applyAlignment="1">
      <alignment horizontal="center" vertical="center" wrapText="1"/>
    </xf>
    <xf numFmtId="166" fontId="28" fillId="13" borderId="0" xfId="0" applyNumberFormat="1" applyFont="1" applyFill="1" applyBorder="1" applyAlignment="1">
      <alignment horizontal="center" vertical="center" wrapText="1"/>
    </xf>
    <xf numFmtId="164" fontId="28" fillId="0" borderId="0" xfId="1" applyFont="1" applyFill="1" applyBorder="1" applyAlignment="1">
      <alignment horizontal="center" vertical="center" wrapText="1"/>
    </xf>
    <xf numFmtId="4" fontId="28" fillId="0" borderId="0" xfId="0" applyNumberFormat="1" applyFont="1" applyFill="1" applyBorder="1" applyAlignment="1">
      <alignment horizontal="right" vertical="center" wrapText="1"/>
    </xf>
    <xf numFmtId="164" fontId="30" fillId="0" borderId="0" xfId="0" applyNumberFormat="1" applyFont="1"/>
    <xf numFmtId="0" fontId="31" fillId="0" borderId="0" xfId="0" applyFont="1"/>
    <xf numFmtId="0" fontId="32" fillId="0" borderId="0" xfId="0" applyFont="1"/>
    <xf numFmtId="0" fontId="27" fillId="4" borderId="1" xfId="0" applyFont="1" applyFill="1" applyBorder="1" applyAlignment="1">
      <alignment horizontal="center" wrapText="1"/>
    </xf>
    <xf numFmtId="0" fontId="27" fillId="4" borderId="3" xfId="0" applyFont="1" applyFill="1" applyBorder="1" applyAlignment="1">
      <alignment horizontal="center" wrapText="1"/>
    </xf>
    <xf numFmtId="0" fontId="28" fillId="0" borderId="6"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4" fontId="27"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top" wrapText="1"/>
    </xf>
    <xf numFmtId="14"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4" fontId="28" fillId="2"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28" fillId="2" borderId="6" xfId="0" applyNumberFormat="1" applyFont="1" applyFill="1" applyBorder="1" applyAlignment="1">
      <alignment horizontal="center" vertical="center" wrapText="1"/>
    </xf>
    <xf numFmtId="0" fontId="28" fillId="2" borderId="1" xfId="0" applyNumberFormat="1" applyFont="1" applyFill="1" applyBorder="1" applyAlignment="1">
      <alignment horizontal="left" vertical="top" wrapText="1"/>
    </xf>
    <xf numFmtId="14" fontId="28" fillId="2" borderId="1" xfId="0" applyNumberFormat="1" applyFont="1" applyFill="1" applyBorder="1" applyAlignment="1">
      <alignment horizontal="center" vertical="center" wrapText="1"/>
    </xf>
    <xf numFmtId="9" fontId="28" fillId="2" borderId="1" xfId="0" applyNumberFormat="1" applyFont="1" applyFill="1" applyBorder="1" applyAlignment="1">
      <alignment horizontal="center" vertical="center" wrapText="1"/>
    </xf>
    <xf numFmtId="4" fontId="28" fillId="2" borderId="15" xfId="7" applyNumberFormat="1" applyFont="1" applyFill="1" applyBorder="1" applyAlignment="1">
      <alignment horizontal="center" vertical="center" wrapText="1"/>
    </xf>
    <xf numFmtId="0" fontId="31" fillId="2" borderId="0" xfId="0" applyFont="1" applyFill="1"/>
    <xf numFmtId="0" fontId="27" fillId="2" borderId="2"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top" wrapText="1"/>
    </xf>
    <xf numFmtId="164" fontId="27" fillId="5" borderId="1" xfId="1" applyFont="1" applyFill="1" applyBorder="1" applyAlignment="1">
      <alignment horizontal="center" vertical="center" wrapText="1"/>
    </xf>
    <xf numFmtId="4" fontId="27" fillId="5" borderId="1" xfId="1" applyNumberFormat="1" applyFont="1" applyFill="1" applyBorder="1" applyAlignment="1">
      <alignment horizontal="center" vertical="center" wrapText="1"/>
    </xf>
    <xf numFmtId="164" fontId="31" fillId="0" borderId="0" xfId="0" applyNumberFormat="1" applyFont="1"/>
    <xf numFmtId="165" fontId="31" fillId="0" borderId="0" xfId="0" applyNumberFormat="1" applyFont="1"/>
    <xf numFmtId="14" fontId="27" fillId="0" borderId="1" xfId="0" applyNumberFormat="1" applyFont="1" applyBorder="1" applyAlignment="1">
      <alignment horizontal="center" vertical="center" wrapText="1"/>
    </xf>
    <xf numFmtId="0" fontId="28" fillId="2"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8" fillId="0" borderId="1" xfId="0" applyFont="1" applyBorder="1" applyAlignment="1">
      <alignment horizontal="center" vertical="center" wrapText="1"/>
    </xf>
    <xf numFmtId="4" fontId="28" fillId="5" borderId="1" xfId="1" applyNumberFormat="1" applyFont="1" applyFill="1" applyBorder="1" applyAlignment="1">
      <alignment horizontal="center" vertical="center" wrapText="1"/>
    </xf>
    <xf numFmtId="4" fontId="28" fillId="5" borderId="15" xfId="1"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1" xfId="0" applyFont="1" applyFill="1" applyBorder="1" applyAlignment="1">
      <alignment horizontal="left" vertical="top" wrapText="1"/>
    </xf>
    <xf numFmtId="4" fontId="27" fillId="2" borderId="1" xfId="1" applyNumberFormat="1" applyFont="1" applyFill="1" applyBorder="1" applyAlignment="1">
      <alignment horizontal="center" vertical="center" wrapText="1"/>
    </xf>
    <xf numFmtId="4" fontId="28" fillId="2" borderId="15" xfId="1" applyNumberFormat="1" applyFont="1" applyFill="1" applyBorder="1" applyAlignment="1">
      <alignment horizontal="center" vertical="center" wrapText="1"/>
    </xf>
    <xf numFmtId="0" fontId="27" fillId="2" borderId="9" xfId="0" applyFont="1" applyFill="1" applyBorder="1" applyAlignment="1">
      <alignment horizontal="center" vertical="center" wrapText="1"/>
    </xf>
    <xf numFmtId="4" fontId="27" fillId="5" borderId="1" xfId="0" applyNumberFormat="1" applyFont="1" applyFill="1" applyBorder="1" applyAlignment="1">
      <alignment horizontal="center" vertical="center" wrapText="1"/>
    </xf>
    <xf numFmtId="0" fontId="28" fillId="0" borderId="7" xfId="0"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top" wrapText="1"/>
    </xf>
    <xf numFmtId="4" fontId="27" fillId="6" borderId="1" xfId="1" applyNumberFormat="1" applyFont="1" applyFill="1" applyBorder="1" applyAlignment="1">
      <alignment horizontal="center" vertical="center" wrapText="1"/>
    </xf>
    <xf numFmtId="4" fontId="28" fillId="6" borderId="1" xfId="1" applyNumberFormat="1" applyFont="1" applyFill="1" applyBorder="1" applyAlignment="1">
      <alignment horizontal="center" vertical="center" wrapText="1"/>
    </xf>
    <xf numFmtId="4" fontId="28" fillId="6" borderId="15" xfId="1" applyNumberFormat="1" applyFont="1" applyFill="1" applyBorder="1" applyAlignment="1">
      <alignment horizontal="center" vertical="center" wrapText="1"/>
    </xf>
    <xf numFmtId="0" fontId="27" fillId="4" borderId="5" xfId="0" applyFont="1" applyFill="1" applyBorder="1" applyAlignment="1">
      <alignment horizontal="center" wrapText="1"/>
    </xf>
    <xf numFmtId="0" fontId="27" fillId="4" borderId="1" xfId="0" applyFont="1" applyFill="1" applyBorder="1" applyAlignment="1">
      <alignment horizontal="left" vertical="top" wrapText="1"/>
    </xf>
    <xf numFmtId="4" fontId="27" fillId="4" borderId="1" xfId="0" applyNumberFormat="1" applyFont="1" applyFill="1" applyBorder="1" applyAlignment="1">
      <alignment horizontal="center" wrapText="1"/>
    </xf>
    <xf numFmtId="4" fontId="27" fillId="4" borderId="1" xfId="1" applyNumberFormat="1" applyFont="1" applyFill="1" applyBorder="1" applyAlignment="1">
      <alignment horizontal="center" vertical="center" wrapText="1"/>
    </xf>
    <xf numFmtId="4" fontId="28" fillId="4" borderId="1" xfId="1" applyNumberFormat="1" applyFont="1" applyFill="1" applyBorder="1" applyAlignment="1">
      <alignment horizontal="center" vertical="center" wrapText="1"/>
    </xf>
    <xf numFmtId="4" fontId="28" fillId="4" borderId="15" xfId="1" applyNumberFormat="1" applyFont="1" applyFill="1" applyBorder="1" applyAlignment="1">
      <alignment horizontal="center" vertical="center" wrapText="1"/>
    </xf>
    <xf numFmtId="4" fontId="28" fillId="10" borderId="18" xfId="0"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4" fontId="28" fillId="0" borderId="18" xfId="0" applyNumberFormat="1" applyFont="1" applyBorder="1" applyAlignment="1">
      <alignment horizontal="center" vertical="center" wrapText="1"/>
    </xf>
    <xf numFmtId="0" fontId="27" fillId="10" borderId="18" xfId="0" applyFont="1" applyFill="1" applyBorder="1" applyAlignment="1">
      <alignment horizontal="center" vertical="center" wrapText="1"/>
    </xf>
    <xf numFmtId="4" fontId="27" fillId="10" borderId="18" xfId="0" applyNumberFormat="1" applyFont="1" applyFill="1" applyBorder="1" applyAlignment="1">
      <alignment horizontal="center" vertical="center" wrapText="1"/>
    </xf>
    <xf numFmtId="4" fontId="28" fillId="10" borderId="19" xfId="0" applyNumberFormat="1" applyFont="1" applyFill="1" applyBorder="1" applyAlignment="1">
      <alignment horizontal="center" vertical="center" wrapText="1"/>
    </xf>
    <xf numFmtId="4" fontId="27" fillId="10" borderId="19" xfId="0" applyNumberFormat="1" applyFont="1" applyFill="1" applyBorder="1" applyAlignment="1">
      <alignment horizontal="center" vertical="center" wrapText="1"/>
    </xf>
    <xf numFmtId="4" fontId="28" fillId="2" borderId="4" xfId="1" applyNumberFormat="1" applyFont="1" applyFill="1" applyBorder="1" applyAlignment="1">
      <alignment horizontal="center" vertical="center" wrapText="1"/>
    </xf>
    <xf numFmtId="4" fontId="28" fillId="10" borderId="1" xfId="0" applyNumberFormat="1" applyFont="1" applyFill="1" applyBorder="1" applyAlignment="1">
      <alignment horizontal="center" vertical="center" wrapText="1"/>
    </xf>
    <xf numFmtId="4" fontId="31" fillId="0" borderId="1" xfId="0" applyNumberFormat="1" applyFont="1" applyBorder="1" applyAlignment="1">
      <alignment horizontal="center"/>
    </xf>
    <xf numFmtId="0" fontId="27" fillId="0" borderId="2"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33" fillId="0" borderId="1" xfId="0" applyFont="1" applyBorder="1" applyAlignment="1">
      <alignment horizontal="center" vertical="center" wrapText="1"/>
    </xf>
    <xf numFmtId="14" fontId="33" fillId="0"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33" fillId="0" borderId="1" xfId="0" applyNumberFormat="1" applyFont="1" applyFill="1" applyBorder="1" applyAlignment="1">
      <alignment horizontal="center" vertical="center" wrapText="1"/>
    </xf>
    <xf numFmtId="4" fontId="28" fillId="4" borderId="1" xfId="0" applyNumberFormat="1" applyFont="1" applyFill="1" applyBorder="1" applyAlignment="1">
      <alignment horizontal="center" wrapText="1"/>
    </xf>
    <xf numFmtId="4" fontId="28" fillId="4" borderId="15" xfId="0" applyNumberFormat="1" applyFont="1" applyFill="1" applyBorder="1" applyAlignment="1">
      <alignment horizontal="center" wrapText="1"/>
    </xf>
    <xf numFmtId="4" fontId="31" fillId="0" borderId="0" xfId="0" applyNumberFormat="1" applyFont="1"/>
    <xf numFmtId="0" fontId="27" fillId="2" borderId="1" xfId="0" applyNumberFormat="1" applyFont="1" applyFill="1" applyBorder="1" applyAlignment="1">
      <alignment horizontal="left" vertical="top" wrapText="1"/>
    </xf>
    <xf numFmtId="0" fontId="28" fillId="0" borderId="1" xfId="0" applyFont="1" applyBorder="1" applyAlignment="1">
      <alignment horizontal="left" vertical="top" wrapText="1"/>
    </xf>
    <xf numFmtId="164" fontId="27" fillId="5" borderId="7" xfId="1" applyFont="1" applyFill="1" applyBorder="1" applyAlignment="1">
      <alignment horizontal="center" vertical="center" wrapText="1"/>
    </xf>
    <xf numFmtId="164" fontId="27" fillId="5" borderId="1" xfId="1" applyFont="1" applyFill="1" applyBorder="1" applyAlignment="1">
      <alignment horizontal="left" vertical="top" wrapText="1"/>
    </xf>
    <xf numFmtId="0" fontId="27" fillId="2" borderId="1" xfId="0" applyFont="1" applyFill="1" applyBorder="1" applyAlignment="1">
      <alignment vertical="center" wrapText="1"/>
    </xf>
    <xf numFmtId="49" fontId="28" fillId="0" borderId="1" xfId="0" applyNumberFormat="1" applyFont="1" applyFill="1" applyBorder="1" applyAlignment="1">
      <alignment horizontal="left" vertical="top" wrapText="1"/>
    </xf>
    <xf numFmtId="14" fontId="28" fillId="16" borderId="1" xfId="0" applyNumberFormat="1" applyFont="1" applyFill="1" applyBorder="1" applyAlignment="1">
      <alignment horizontal="center" vertical="center" wrapText="1"/>
    </xf>
    <xf numFmtId="4" fontId="35" fillId="2" borderId="1" xfId="1" applyNumberFormat="1" applyFont="1" applyFill="1" applyBorder="1" applyAlignment="1">
      <alignment horizontal="center" vertical="center" wrapText="1"/>
    </xf>
    <xf numFmtId="0" fontId="36" fillId="0" borderId="1" xfId="0" applyFont="1" applyBorder="1" applyAlignment="1">
      <alignment horizontal="left" vertical="top" wrapText="1"/>
    </xf>
    <xf numFmtId="0" fontId="31" fillId="0" borderId="1" xfId="0" applyFont="1" applyBorder="1" applyAlignment="1">
      <alignment horizontal="left" vertical="top" wrapText="1"/>
    </xf>
    <xf numFmtId="3" fontId="27"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 fontId="28" fillId="0" borderId="0" xfId="7" applyNumberFormat="1" applyFont="1" applyFill="1" applyBorder="1" applyAlignment="1">
      <alignment horizontal="center" vertical="center" wrapText="1"/>
    </xf>
    <xf numFmtId="0" fontId="28" fillId="2" borderId="1" xfId="0" applyFont="1" applyFill="1" applyBorder="1" applyAlignment="1">
      <alignment horizontal="left" vertical="top" wrapText="1"/>
    </xf>
    <xf numFmtId="14" fontId="33" fillId="15" borderId="1" xfId="0" applyNumberFormat="1" applyFont="1" applyFill="1" applyBorder="1" applyAlignment="1">
      <alignment horizontal="center" vertical="center" wrapText="1"/>
    </xf>
    <xf numFmtId="0" fontId="27" fillId="12" borderId="1" xfId="0" applyNumberFormat="1" applyFont="1" applyFill="1" applyBorder="1" applyAlignment="1">
      <alignment horizontal="center" vertical="center" wrapText="1"/>
    </xf>
    <xf numFmtId="4" fontId="28" fillId="13" borderId="1" xfId="1"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4" borderId="7" xfId="0" applyFont="1" applyFill="1" applyBorder="1" applyAlignment="1">
      <alignment horizontal="center" wrapText="1"/>
    </xf>
    <xf numFmtId="4" fontId="28" fillId="2" borderId="1" xfId="0" applyNumberFormat="1" applyFont="1" applyFill="1" applyBorder="1" applyAlignment="1">
      <alignment horizontal="left" vertical="top" wrapText="1"/>
    </xf>
    <xf numFmtId="0" fontId="28" fillId="0" borderId="2" xfId="0" applyFont="1" applyBorder="1" applyAlignment="1">
      <alignment horizontal="center" vertical="center" wrapText="1"/>
    </xf>
    <xf numFmtId="4" fontId="28" fillId="2" borderId="15"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center" vertical="center" wrapText="1"/>
    </xf>
    <xf numFmtId="4" fontId="28" fillId="2" borderId="2" xfId="1"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28" fillId="2" borderId="3" xfId="1" applyNumberFormat="1" applyFont="1" applyFill="1" applyBorder="1" applyAlignment="1">
      <alignment horizontal="center" vertical="center" wrapText="1"/>
    </xf>
    <xf numFmtId="4" fontId="28" fillId="2" borderId="1" xfId="0" applyNumberFormat="1" applyFont="1" applyFill="1" applyBorder="1" applyAlignment="1">
      <alignment horizontal="center"/>
    </xf>
    <xf numFmtId="4" fontId="28" fillId="2" borderId="15" xfId="0" applyNumberFormat="1" applyFont="1" applyFill="1" applyBorder="1" applyAlignment="1">
      <alignment horizontal="center"/>
    </xf>
    <xf numFmtId="0" fontId="27" fillId="2" borderId="1" xfId="0" applyFont="1" applyFill="1" applyBorder="1" applyAlignment="1">
      <alignment horizontal="center" wrapText="1"/>
    </xf>
    <xf numFmtId="14" fontId="28" fillId="17" borderId="1" xfId="0" applyNumberFormat="1" applyFont="1" applyFill="1" applyBorder="1" applyAlignment="1">
      <alignment horizontal="center" vertical="center" wrapText="1"/>
    </xf>
    <xf numFmtId="4" fontId="27" fillId="2" borderId="1" xfId="0" applyNumberFormat="1" applyFont="1" applyFill="1" applyBorder="1" applyAlignment="1">
      <alignment horizontal="center" wrapText="1"/>
    </xf>
    <xf numFmtId="0" fontId="27" fillId="0" borderId="3" xfId="0" applyFont="1" applyBorder="1" applyAlignment="1">
      <alignment horizontal="center" vertical="center" wrapText="1"/>
    </xf>
    <xf numFmtId="164" fontId="27" fillId="5" borderId="7" xfId="1" applyFont="1" applyFill="1" applyBorder="1" applyAlignment="1">
      <alignment vertical="center" wrapText="1"/>
    </xf>
    <xf numFmtId="164" fontId="27" fillId="5" borderId="1" xfId="1" applyFont="1" applyFill="1" applyBorder="1" applyAlignment="1">
      <alignment vertical="center" wrapText="1"/>
    </xf>
    <xf numFmtId="0" fontId="33" fillId="2" borderId="1" xfId="0" applyFont="1" applyFill="1" applyBorder="1" applyAlignment="1">
      <alignment horizontal="center" vertical="center" wrapText="1"/>
    </xf>
    <xf numFmtId="164" fontId="27" fillId="2" borderId="1" xfId="1" applyFont="1" applyFill="1" applyBorder="1" applyAlignment="1">
      <alignment vertical="center" wrapText="1"/>
    </xf>
    <xf numFmtId="0" fontId="28" fillId="4" borderId="1" xfId="0" applyFont="1" applyFill="1" applyBorder="1" applyAlignment="1">
      <alignment horizontal="center" wrapText="1"/>
    </xf>
    <xf numFmtId="0" fontId="28" fillId="4" borderId="15" xfId="0" applyFont="1" applyFill="1" applyBorder="1" applyAlignment="1">
      <alignment horizontal="center" wrapText="1"/>
    </xf>
    <xf numFmtId="164" fontId="27" fillId="5" borderId="6" xfId="1" applyFont="1" applyFill="1" applyBorder="1" applyAlignment="1">
      <alignment vertical="center" wrapText="1"/>
    </xf>
    <xf numFmtId="164" fontId="27" fillId="5" borderId="2" xfId="1" applyFont="1" applyFill="1" applyBorder="1" applyAlignment="1">
      <alignment horizontal="center" vertical="center" wrapText="1"/>
    </xf>
    <xf numFmtId="164" fontId="27" fillId="5" borderId="2" xfId="1" applyFont="1" applyFill="1" applyBorder="1" applyAlignment="1">
      <alignment vertical="center" wrapText="1"/>
    </xf>
    <xf numFmtId="164" fontId="28" fillId="5" borderId="1" xfId="1" applyFont="1" applyFill="1" applyBorder="1" applyAlignment="1">
      <alignment horizontal="center" vertical="center" wrapText="1"/>
    </xf>
    <xf numFmtId="164" fontId="28" fillId="5" borderId="15" xfId="1"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4" fontId="28" fillId="0" borderId="1" xfId="0" applyNumberFormat="1" applyFont="1" applyBorder="1" applyAlignment="1">
      <alignment horizontal="center" vertical="center" wrapText="1"/>
    </xf>
    <xf numFmtId="14" fontId="33" fillId="0" borderId="1" xfId="0" applyNumberFormat="1" applyFont="1" applyBorder="1" applyAlignment="1">
      <alignment horizontal="center" vertical="center" wrapText="1"/>
    </xf>
    <xf numFmtId="4" fontId="30" fillId="0" borderId="0" xfId="0" applyNumberFormat="1" applyFont="1"/>
    <xf numFmtId="164" fontId="27" fillId="2" borderId="7" xfId="1" applyFont="1" applyFill="1" applyBorder="1" applyAlignment="1">
      <alignment vertical="center" wrapText="1"/>
    </xf>
    <xf numFmtId="164" fontId="27" fillId="2" borderId="1" xfId="1" applyFont="1" applyFill="1" applyBorder="1" applyAlignment="1">
      <alignment horizontal="center" vertical="center" wrapText="1"/>
    </xf>
    <xf numFmtId="0" fontId="28" fillId="2" borderId="3" xfId="0" applyFont="1" applyFill="1" applyBorder="1" applyAlignment="1">
      <alignment horizontal="center" vertical="center" wrapText="1"/>
    </xf>
    <xf numFmtId="14" fontId="27" fillId="2" borderId="1" xfId="1" applyNumberFormat="1" applyFont="1" applyFill="1" applyBorder="1" applyAlignment="1">
      <alignment horizontal="center" vertical="center" wrapText="1"/>
    </xf>
    <xf numFmtId="164" fontId="27" fillId="5" borderId="9" xfId="1" applyFont="1" applyFill="1" applyBorder="1" applyAlignment="1">
      <alignment vertical="center" wrapText="1"/>
    </xf>
    <xf numFmtId="4" fontId="28" fillId="0" borderId="1" xfId="0" applyNumberFormat="1" applyFont="1" applyFill="1" applyBorder="1" applyAlignment="1">
      <alignment horizontal="right" vertical="center" wrapText="1"/>
    </xf>
    <xf numFmtId="4" fontId="27" fillId="6" borderId="1" xfId="0" applyNumberFormat="1" applyFont="1" applyFill="1" applyBorder="1" applyAlignment="1">
      <alignment horizontal="center" vertical="center" wrapText="1"/>
    </xf>
    <xf numFmtId="4" fontId="27" fillId="6" borderId="15" xfId="1" applyNumberFormat="1" applyFont="1" applyFill="1" applyBorder="1" applyAlignment="1">
      <alignment horizontal="center" vertical="center" wrapText="1"/>
    </xf>
    <xf numFmtId="0" fontId="27" fillId="4" borderId="4" xfId="0" applyFont="1" applyFill="1" applyBorder="1" applyAlignment="1">
      <alignment horizontal="center" wrapText="1"/>
    </xf>
    <xf numFmtId="0" fontId="27" fillId="2" borderId="4" xfId="0" applyFont="1" applyFill="1" applyBorder="1" applyAlignment="1">
      <alignment horizontal="center" wrapText="1"/>
    </xf>
    <xf numFmtId="164" fontId="27" fillId="6" borderId="7" xfId="0" applyNumberFormat="1" applyFont="1" applyFill="1" applyBorder="1" applyAlignment="1">
      <alignment horizontal="center" vertical="center" wrapText="1"/>
    </xf>
    <xf numFmtId="0" fontId="31" fillId="3" borderId="1" xfId="0" applyFont="1" applyFill="1" applyBorder="1"/>
    <xf numFmtId="0" fontId="31" fillId="3" borderId="1" xfId="0" applyFont="1" applyFill="1" applyBorder="1" applyAlignment="1">
      <alignment horizontal="center" vertical="center"/>
    </xf>
    <xf numFmtId="0" fontId="37" fillId="3" borderId="1" xfId="0" applyFont="1" applyFill="1" applyBorder="1"/>
    <xf numFmtId="0" fontId="31" fillId="3" borderId="17" xfId="0" applyFont="1" applyFill="1" applyBorder="1"/>
    <xf numFmtId="0" fontId="31" fillId="3" borderId="17" xfId="0" applyFont="1" applyFill="1" applyBorder="1" applyAlignment="1">
      <alignment horizontal="left" vertical="top"/>
    </xf>
    <xf numFmtId="4" fontId="31" fillId="3" borderId="17" xfId="1" applyNumberFormat="1" applyFont="1" applyFill="1" applyBorder="1" applyAlignment="1">
      <alignment horizontal="center" vertical="center"/>
    </xf>
    <xf numFmtId="4" fontId="28" fillId="14" borderId="1" xfId="1"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8" fillId="0" borderId="2" xfId="0" applyFont="1" applyBorder="1" applyAlignment="1">
      <alignment horizontal="center" vertical="center" wrapText="1"/>
    </xf>
    <xf numFmtId="0" fontId="27" fillId="2" borderId="1" xfId="0" applyFont="1" applyFill="1" applyBorder="1" applyAlignment="1">
      <alignment horizontal="center" vertical="center" wrapText="1"/>
    </xf>
    <xf numFmtId="164" fontId="28" fillId="2" borderId="1" xfId="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 xfId="0" applyFont="1" applyFill="1" applyBorder="1" applyAlignment="1">
      <alignment horizontal="center" vertical="center" wrapText="1"/>
    </xf>
    <xf numFmtId="4" fontId="27" fillId="5" borderId="7" xfId="0" applyNumberFormat="1" applyFont="1" applyFill="1" applyBorder="1" applyAlignment="1">
      <alignment horizontal="center" vertical="center" wrapText="1"/>
    </xf>
    <xf numFmtId="0" fontId="33" fillId="2" borderId="4" xfId="0" applyFont="1" applyFill="1" applyBorder="1" applyAlignment="1">
      <alignment horizontal="center" vertical="center" wrapText="1"/>
    </xf>
    <xf numFmtId="4" fontId="33" fillId="2" borderId="1" xfId="1"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4" fontId="27" fillId="10" borderId="1" xfId="0" applyNumberFormat="1" applyFont="1" applyFill="1" applyBorder="1" applyAlignment="1">
      <alignment horizontal="center" vertical="center" wrapText="1"/>
    </xf>
    <xf numFmtId="0" fontId="38" fillId="0" borderId="18" xfId="0" applyFont="1" applyBorder="1" applyAlignment="1">
      <alignment horizontal="left" vertical="top" wrapText="1"/>
    </xf>
    <xf numFmtId="0" fontId="27" fillId="2"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15" xfId="0" applyNumberFormat="1" applyFont="1" applyFill="1" applyBorder="1" applyAlignment="1">
      <alignment horizontal="center" vertical="center" wrapText="1"/>
    </xf>
    <xf numFmtId="4" fontId="18" fillId="0" borderId="1" xfId="7" applyNumberFormat="1" applyFont="1" applyFill="1" applyBorder="1" applyAlignment="1">
      <alignment horizontal="center" vertical="center" wrapText="1"/>
    </xf>
    <xf numFmtId="4" fontId="18" fillId="0" borderId="15" xfId="7"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4" fontId="33" fillId="0" borderId="1" xfId="1" applyNumberFormat="1" applyFont="1" applyFill="1" applyBorder="1" applyAlignment="1">
      <alignment horizontal="center" vertical="center" wrapText="1"/>
    </xf>
    <xf numFmtId="4" fontId="28" fillId="19" borderId="18"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6"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4" fontId="28" fillId="2" borderId="11" xfId="0" applyNumberFormat="1" applyFont="1" applyFill="1" applyBorder="1" applyAlignment="1">
      <alignment horizontal="center" vertical="center" wrapText="1"/>
    </xf>
    <xf numFmtId="4" fontId="28" fillId="2" borderId="2"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2" fillId="14" borderId="0" xfId="0" applyNumberFormat="1" applyFont="1" applyFill="1" applyBorder="1" applyAlignment="1">
      <alignment horizontal="center" vertical="center" wrapText="1"/>
    </xf>
    <xf numFmtId="0" fontId="29" fillId="0" borderId="0" xfId="0" applyFont="1" applyAlignment="1">
      <alignment wrapText="1"/>
    </xf>
    <xf numFmtId="0" fontId="18" fillId="0" borderId="11"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2" borderId="11"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8" fillId="8" borderId="11" xfId="0" applyNumberFormat="1" applyFont="1" applyFill="1" applyBorder="1" applyAlignment="1">
      <alignment horizontal="center" vertical="center" wrapText="1"/>
    </xf>
    <xf numFmtId="0" fontId="18" fillId="8" borderId="2" xfId="0" applyNumberFormat="1" applyFont="1" applyFill="1" applyBorder="1" applyAlignment="1">
      <alignment horizontal="center" vertical="center" wrapText="1"/>
    </xf>
    <xf numFmtId="4" fontId="18" fillId="7" borderId="12" xfId="0" applyNumberFormat="1" applyFont="1" applyFill="1" applyBorder="1" applyAlignment="1">
      <alignment horizontal="center" vertical="center" wrapText="1"/>
    </xf>
    <xf numFmtId="4" fontId="18" fillId="7" borderId="13" xfId="0" applyNumberFormat="1" applyFont="1" applyFill="1" applyBorder="1" applyAlignment="1">
      <alignment horizontal="center" vertical="center" wrapText="1"/>
    </xf>
    <xf numFmtId="4" fontId="18" fillId="7" borderId="14" xfId="0" applyNumberFormat="1"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2" borderId="11"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4" fontId="18" fillId="7" borderId="20" xfId="0" applyNumberFormat="1" applyFont="1" applyFill="1" applyBorder="1" applyAlignment="1">
      <alignment horizontal="center" vertical="center" wrapText="1"/>
    </xf>
    <xf numFmtId="3" fontId="18" fillId="0" borderId="1" xfId="7" applyNumberFormat="1" applyFont="1" applyFill="1" applyBorder="1" applyAlignment="1">
      <alignment horizontal="center" vertical="center" wrapText="1"/>
    </xf>
    <xf numFmtId="3" fontId="18" fillId="0" borderId="15" xfId="7" applyNumberFormat="1" applyFont="1" applyFill="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semnate'!$Q$196:$X$259</c15:sqref>
                        </c15:formulaRef>
                      </c:ext>
                    </c:extLst>
                    <c:multiLvlStrCache>
                      <c:ptCount val="128"/>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14,816,886.31</c:v>
                        </c:pt>
                        <c:pt idx="60">
                          <c:v>1,591,378.14</c:v>
                        </c:pt>
                        <c:pt idx="61">
                          <c:v>588,594.55</c:v>
                        </c:pt>
                        <c:pt idx="62">
                          <c:v>2,179,972.69</c:v>
                        </c:pt>
                        <c:pt idx="63">
                          <c:v>16,996,859.00</c:v>
                        </c:pt>
                        <c:pt idx="64">
                          <c:v>4,052,494.76</c:v>
                        </c:pt>
                        <c:pt idx="65">
                          <c:v>6,067,614.73</c:v>
                        </c:pt>
                        <c:pt idx="66">
                          <c:v>4,789,488.00</c:v>
                        </c:pt>
                        <c:pt idx="67">
                          <c:v>2,301,650.00</c:v>
                        </c:pt>
                        <c:pt idx="68">
                          <c:v>1,941,115.00</c:v>
                        </c:pt>
                        <c:pt idx="69">
                          <c:v>937,189.85</c:v>
                        </c:pt>
                        <c:pt idx="70">
                          <c:v>2,685,535.60</c:v>
                        </c:pt>
                        <c:pt idx="71">
                          <c:v>2,070,420.82</c:v>
                        </c:pt>
                        <c:pt idx="72">
                          <c:v>4,280,628.28</c:v>
                        </c:pt>
                        <c:pt idx="73">
                          <c:v>10,631,131.00</c:v>
                        </c:pt>
                        <c:pt idx="74">
                          <c:v>7,770,072.22</c:v>
                        </c:pt>
                        <c:pt idx="75">
                          <c:v>1,139,761.00</c:v>
                        </c:pt>
                        <c:pt idx="76">
                          <c:v>15,363,463.60</c:v>
                        </c:pt>
                        <c:pt idx="77">
                          <c:v>3,902,006.43</c:v>
                        </c:pt>
                        <c:pt idx="78">
                          <c:v>2,079,895.88</c:v>
                        </c:pt>
                        <c:pt idx="79">
                          <c:v>787,915.45</c:v>
                        </c:pt>
                        <c:pt idx="80">
                          <c:v>5,511,402.40</c:v>
                        </c:pt>
                        <c:pt idx="81">
                          <c:v>4,681,980.25</c:v>
                        </c:pt>
                        <c:pt idx="82">
                          <c:v>6,550,070.36</c:v>
                        </c:pt>
                        <c:pt idx="83">
                          <c:v>950,455.00</c:v>
                        </c:pt>
                        <c:pt idx="84">
                          <c:v>3,038,850.15</c:v>
                        </c:pt>
                        <c:pt idx="85">
                          <c:v>1,438,221.19</c:v>
                        </c:pt>
                        <c:pt idx="86">
                          <c:v>7,911,353.22</c:v>
                        </c:pt>
                        <c:pt idx="87">
                          <c:v>1,209,222.54</c:v>
                        </c:pt>
                        <c:pt idx="88">
                          <c:v>3,344,286.32</c:v>
                        </c:pt>
                        <c:pt idx="89">
                          <c:v>3,166,494.11</c:v>
                        </c:pt>
                        <c:pt idx="90">
                          <c:v>3,172,245.93</c:v>
                        </c:pt>
                        <c:pt idx="91">
                          <c:v>2,273,600.85</c:v>
                        </c:pt>
                        <c:pt idx="92">
                          <c:v>3,183,866.12</c:v>
                        </c:pt>
                        <c:pt idx="93">
                          <c:v>20,993,995.89</c:v>
                        </c:pt>
                        <c:pt idx="94">
                          <c:v>7,562,449.57</c:v>
                        </c:pt>
                        <c:pt idx="95">
                          <c:v>3,027,941.60</c:v>
                        </c:pt>
                        <c:pt idx="96">
                          <c:v>5,745,029.86</c:v>
                        </c:pt>
                        <c:pt idx="97">
                          <c:v>9,281,999.30</c:v>
                        </c:pt>
                        <c:pt idx="98">
                          <c:v>5,372,423.75</c:v>
                        </c:pt>
                        <c:pt idx="99">
                          <c:v>19,335,112.53</c:v>
                        </c:pt>
                        <c:pt idx="100">
                          <c:v>11,715,707.69</c:v>
                        </c:pt>
                        <c:pt idx="101">
                          <c:v>2,854,829.64</c:v>
                        </c:pt>
                        <c:pt idx="102">
                          <c:v>5,155,230.52</c:v>
                        </c:pt>
                        <c:pt idx="103">
                          <c:v>3,559,089.75</c:v>
                        </c:pt>
                        <c:pt idx="104">
                          <c:v>12,918,730.63</c:v>
                        </c:pt>
                        <c:pt idx="105">
                          <c:v>7,769,525.55</c:v>
                        </c:pt>
                        <c:pt idx="106">
                          <c:v>12,431,214.26</c:v>
                        </c:pt>
                        <c:pt idx="107">
                          <c:v>4,230,697.20</c:v>
                        </c:pt>
                        <c:pt idx="108">
                          <c:v>3,853,697.90</c:v>
                        </c:pt>
                        <c:pt idx="109">
                          <c:v>3,479,419.22</c:v>
                        </c:pt>
                        <c:pt idx="110">
                          <c:v>8,991,436.44</c:v>
                        </c:pt>
                        <c:pt idx="111">
                          <c:v>6,147,473.66</c:v>
                        </c:pt>
                        <c:pt idx="112">
                          <c:v>3,688,188.02</c:v>
                        </c:pt>
                        <c:pt idx="113">
                          <c:v>20,584,525.45</c:v>
                        </c:pt>
                        <c:pt idx="114">
                          <c:v>4,599,057.35</c:v>
                        </c:pt>
                        <c:pt idx="115">
                          <c:v>2,863,045.43</c:v>
                        </c:pt>
                        <c:pt idx="116">
                          <c:v>8,507,655.30</c:v>
                        </c:pt>
                        <c:pt idx="117">
                          <c:v>44,351,003.29</c:v>
                        </c:pt>
                        <c:pt idx="118">
                          <c:v>1,428,447.56</c:v>
                        </c:pt>
                        <c:pt idx="119">
                          <c:v>29,507,870.54</c:v>
                        </c:pt>
                        <c:pt idx="120">
                          <c:v>63,656,968.05</c:v>
                        </c:pt>
                        <c:pt idx="121">
                          <c:v>19,436,019.90</c:v>
                        </c:pt>
                        <c:pt idx="122">
                          <c:v>9,283,461.89</c:v>
                        </c:pt>
                        <c:pt idx="123">
                          <c:v>479,564,678.80</c:v>
                        </c:pt>
                        <c:pt idx="124">
                          <c:v>94,437,310.45</c:v>
                        </c:pt>
                        <c:pt idx="125">
                          <c:v>35,273,614.76</c:v>
                        </c:pt>
                        <c:pt idx="126">
                          <c:v>129,710,925.21</c:v>
                        </c:pt>
                        <c:pt idx="127">
                          <c:v>609,275,604.01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56,406,006.14</c:v>
                        </c:pt>
                        <c:pt idx="60">
                          <c:v>10,343,957.91</c:v>
                        </c:pt>
                        <c:pt idx="61">
                          <c:v>3,825,865.09</c:v>
                        </c:pt>
                        <c:pt idx="62">
                          <c:v>14,169,823.00</c:v>
                        </c:pt>
                        <c:pt idx="63">
                          <c:v>70,575,829.14</c:v>
                        </c:pt>
                        <c:pt idx="64">
                          <c:v>0.00</c:v>
                        </c:pt>
                        <c:pt idx="65">
                          <c:v>0.00</c:v>
                        </c:pt>
                        <c:pt idx="66">
                          <c:v>0.00</c:v>
                        </c:pt>
                        <c:pt idx="67">
                          <c:v>0.00</c:v>
                        </c:pt>
                        <c:pt idx="68">
                          <c:v>0.00</c:v>
                        </c:pt>
                        <c:pt idx="69">
                          <c:v>0.00</c:v>
                        </c:pt>
                        <c:pt idx="70">
                          <c:v>15,800.00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15,800.00</c:v>
                        </c:pt>
                        <c:pt idx="124">
                          <c:v>0.00</c:v>
                        </c:pt>
                        <c:pt idx="125">
                          <c:v>0.00</c:v>
                        </c:pt>
                        <c:pt idx="126">
                          <c:v>0.00</c:v>
                        </c:pt>
                        <c:pt idx="127">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403,596,390.57</c:v>
                        </c:pt>
                        <c:pt idx="60">
                          <c:v>67,633,570.95</c:v>
                        </c:pt>
                        <c:pt idx="61">
                          <c:v>25,015,271.82</c:v>
                        </c:pt>
                        <c:pt idx="62">
                          <c:v>92,648,842.77</c:v>
                        </c:pt>
                        <c:pt idx="63">
                          <c:v>496,245,233.34</c:v>
                        </c:pt>
                        <c:pt idx="64">
                          <c:v>0.00</c:v>
                        </c:pt>
                        <c:pt idx="65">
                          <c:v>0.00</c:v>
                        </c:pt>
                        <c:pt idx="66">
                          <c:v>0.00</c:v>
                        </c:pt>
                        <c:pt idx="67">
                          <c:v>0.00</c:v>
                        </c:pt>
                        <c:pt idx="68">
                          <c:v>0.00</c:v>
                        </c:pt>
                        <c:pt idx="69">
                          <c:v>0.00</c:v>
                        </c:pt>
                        <c:pt idx="70">
                          <c:v>0.00</c:v>
                        </c:pt>
                        <c:pt idx="71">
                          <c:v>0.00</c:v>
                        </c:pt>
                        <c:pt idx="72">
                          <c:v>597,528.90</c:v>
                        </c:pt>
                        <c:pt idx="73">
                          <c:v>0.00</c:v>
                        </c:pt>
                        <c:pt idx="74">
                          <c:v>0.00</c:v>
                        </c:pt>
                        <c:pt idx="75">
                          <c:v>0.00</c:v>
                        </c:pt>
                        <c:pt idx="76">
                          <c:v>0.00</c:v>
                        </c:pt>
                        <c:pt idx="77">
                          <c:v>543,433.34</c:v>
                        </c:pt>
                        <c:pt idx="78">
                          <c:v>507,496.23</c:v>
                        </c:pt>
                        <c:pt idx="79">
                          <c:v>20,277.60</c:v>
                        </c:pt>
                        <c:pt idx="80">
                          <c:v>0.00</c:v>
                        </c:pt>
                        <c:pt idx="81">
                          <c:v>72,400.00</c:v>
                        </c:pt>
                        <c:pt idx="82">
                          <c:v>911,499.29</c:v>
                        </c:pt>
                        <c:pt idx="83">
                          <c:v>0.00</c:v>
                        </c:pt>
                        <c:pt idx="84">
                          <c:v>0.00</c:v>
                        </c:pt>
                        <c:pt idx="85">
                          <c:v>0.00</c:v>
                        </c:pt>
                        <c:pt idx="86">
                          <c:v>0.00</c:v>
                        </c:pt>
                        <c:pt idx="87">
                          <c:v>0.00</c:v>
                        </c:pt>
                        <c:pt idx="88">
                          <c:v>325,745.36</c:v>
                        </c:pt>
                        <c:pt idx="89">
                          <c:v>68,159.00</c:v>
                        </c:pt>
                        <c:pt idx="90">
                          <c:v>0.00</c:v>
                        </c:pt>
                        <c:pt idx="91">
                          <c:v>0.00</c:v>
                        </c:pt>
                        <c:pt idx="92">
                          <c:v>461,439.46</c:v>
                        </c:pt>
                        <c:pt idx="93">
                          <c:v>5,355.00</c:v>
                        </c:pt>
                        <c:pt idx="94">
                          <c:v>0.00</c:v>
                        </c:pt>
                        <c:pt idx="95">
                          <c:v>26,247.88</c:v>
                        </c:pt>
                        <c:pt idx="96">
                          <c:v>0.00</c:v>
                        </c:pt>
                        <c:pt idx="97">
                          <c:v>0.00</c:v>
                        </c:pt>
                        <c:pt idx="98">
                          <c:v>0.00</c:v>
                        </c:pt>
                        <c:pt idx="99">
                          <c:v>0.00</c:v>
                        </c:pt>
                        <c:pt idx="100">
                          <c:v>0.00</c:v>
                        </c:pt>
                        <c:pt idx="101">
                          <c:v>400,697.18</c:v>
                        </c:pt>
                        <c:pt idx="102">
                          <c:v>58,793.52</c:v>
                        </c:pt>
                        <c:pt idx="103">
                          <c:v>0.00</c:v>
                        </c:pt>
                        <c:pt idx="104">
                          <c:v>0.00</c:v>
                        </c:pt>
                        <c:pt idx="105">
                          <c:v>0.00</c:v>
                        </c:pt>
                        <c:pt idx="106">
                          <c:v>0.00</c:v>
                        </c:pt>
                        <c:pt idx="107">
                          <c:v>0.00</c:v>
                        </c:pt>
                        <c:pt idx="108">
                          <c:v>0.00</c:v>
                        </c:pt>
                        <c:pt idx="109">
                          <c:v>0.00</c:v>
                        </c:pt>
                        <c:pt idx="110">
                          <c:v>0.00</c:v>
                        </c:pt>
                        <c:pt idx="111">
                          <c:v>2,249.96</c:v>
                        </c:pt>
                        <c:pt idx="112">
                          <c:v>0.00</c:v>
                        </c:pt>
                        <c:pt idx="113">
                          <c:v>0.00</c:v>
                        </c:pt>
                        <c:pt idx="114">
                          <c:v>0.00</c:v>
                        </c:pt>
                        <c:pt idx="115">
                          <c:v>172.96</c:v>
                        </c:pt>
                        <c:pt idx="116">
                          <c:v>0.00</c:v>
                        </c:pt>
                        <c:pt idx="117">
                          <c:v>88,702.05</c:v>
                        </c:pt>
                        <c:pt idx="118">
                          <c:v>0.00</c:v>
                        </c:pt>
                        <c:pt idx="119">
                          <c:v>58,994.12</c:v>
                        </c:pt>
                        <c:pt idx="120">
                          <c:v>474,275.93</c:v>
                        </c:pt>
                        <c:pt idx="121">
                          <c:v>106,128.00</c:v>
                        </c:pt>
                        <c:pt idx="122">
                          <c:v>0.00</c:v>
                        </c:pt>
                        <c:pt idx="123">
                          <c:v>4,729,595.78</c:v>
                        </c:pt>
                        <c:pt idx="124">
                          <c:v>14,868,403.45</c:v>
                        </c:pt>
                        <c:pt idx="125">
                          <c:v>5,843,883.30</c:v>
                        </c:pt>
                        <c:pt idx="126">
                          <c:v>9,459,191.56</c:v>
                        </c:pt>
                        <c:pt idx="127">
                          <c:v>14,188,787.34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474,819,283.02</c:v>
                        </c:pt>
                        <c:pt idx="60">
                          <c:v>79,568,907.00</c:v>
                        </c:pt>
                        <c:pt idx="61">
                          <c:v>29,429,731.46</c:v>
                        </c:pt>
                        <c:pt idx="62">
                          <c:v>108,998,638.46</c:v>
                        </c:pt>
                        <c:pt idx="63">
                          <c:v>583,817,921.48</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semnate'!$Q$196:$X$259</c15:sqref>
                        </c15:formulaRef>
                      </c:ext>
                    </c:extLst>
                    <c:multiLvlStrCache>
                      <c:ptCount val="128"/>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14,816,886.31</c:v>
                        </c:pt>
                        <c:pt idx="60">
                          <c:v>1,591,378.14</c:v>
                        </c:pt>
                        <c:pt idx="61">
                          <c:v>588,594.55</c:v>
                        </c:pt>
                        <c:pt idx="62">
                          <c:v>2,179,972.69</c:v>
                        </c:pt>
                        <c:pt idx="63">
                          <c:v>16,996,859.00</c:v>
                        </c:pt>
                        <c:pt idx="64">
                          <c:v>4,052,494.76</c:v>
                        </c:pt>
                        <c:pt idx="65">
                          <c:v>6,067,614.73</c:v>
                        </c:pt>
                        <c:pt idx="66">
                          <c:v>4,789,488.00</c:v>
                        </c:pt>
                        <c:pt idx="67">
                          <c:v>2,301,650.00</c:v>
                        </c:pt>
                        <c:pt idx="68">
                          <c:v>1,941,115.00</c:v>
                        </c:pt>
                        <c:pt idx="69">
                          <c:v>937,189.85</c:v>
                        </c:pt>
                        <c:pt idx="70">
                          <c:v>2,685,535.60</c:v>
                        </c:pt>
                        <c:pt idx="71">
                          <c:v>2,070,420.82</c:v>
                        </c:pt>
                        <c:pt idx="72">
                          <c:v>4,280,628.28</c:v>
                        </c:pt>
                        <c:pt idx="73">
                          <c:v>10,631,131.00</c:v>
                        </c:pt>
                        <c:pt idx="74">
                          <c:v>7,770,072.22</c:v>
                        </c:pt>
                        <c:pt idx="75">
                          <c:v>1,139,761.00</c:v>
                        </c:pt>
                        <c:pt idx="76">
                          <c:v>15,363,463.60</c:v>
                        </c:pt>
                        <c:pt idx="77">
                          <c:v>3,902,006.43</c:v>
                        </c:pt>
                        <c:pt idx="78">
                          <c:v>2,079,895.88</c:v>
                        </c:pt>
                        <c:pt idx="79">
                          <c:v>787,915.45</c:v>
                        </c:pt>
                        <c:pt idx="80">
                          <c:v>5,511,402.40</c:v>
                        </c:pt>
                        <c:pt idx="81">
                          <c:v>4,681,980.25</c:v>
                        </c:pt>
                        <c:pt idx="82">
                          <c:v>6,550,070.36</c:v>
                        </c:pt>
                        <c:pt idx="83">
                          <c:v>950,455.00</c:v>
                        </c:pt>
                        <c:pt idx="84">
                          <c:v>3,038,850.15</c:v>
                        </c:pt>
                        <c:pt idx="85">
                          <c:v>1,438,221.19</c:v>
                        </c:pt>
                        <c:pt idx="86">
                          <c:v>7,911,353.22</c:v>
                        </c:pt>
                        <c:pt idx="87">
                          <c:v>1,209,222.54</c:v>
                        </c:pt>
                        <c:pt idx="88">
                          <c:v>3,344,286.32</c:v>
                        </c:pt>
                        <c:pt idx="89">
                          <c:v>3,166,494.11</c:v>
                        </c:pt>
                        <c:pt idx="90">
                          <c:v>3,172,245.93</c:v>
                        </c:pt>
                        <c:pt idx="91">
                          <c:v>2,273,600.85</c:v>
                        </c:pt>
                        <c:pt idx="92">
                          <c:v>3,183,866.12</c:v>
                        </c:pt>
                        <c:pt idx="93">
                          <c:v>20,993,995.89</c:v>
                        </c:pt>
                        <c:pt idx="94">
                          <c:v>7,562,449.57</c:v>
                        </c:pt>
                        <c:pt idx="95">
                          <c:v>3,027,941.60</c:v>
                        </c:pt>
                        <c:pt idx="96">
                          <c:v>5,745,029.86</c:v>
                        </c:pt>
                        <c:pt idx="97">
                          <c:v>9,281,999.30</c:v>
                        </c:pt>
                        <c:pt idx="98">
                          <c:v>5,372,423.75</c:v>
                        </c:pt>
                        <c:pt idx="99">
                          <c:v>19,335,112.53</c:v>
                        </c:pt>
                        <c:pt idx="100">
                          <c:v>11,715,707.69</c:v>
                        </c:pt>
                        <c:pt idx="101">
                          <c:v>2,854,829.64</c:v>
                        </c:pt>
                        <c:pt idx="102">
                          <c:v>5,155,230.52</c:v>
                        </c:pt>
                        <c:pt idx="103">
                          <c:v>3,559,089.75</c:v>
                        </c:pt>
                        <c:pt idx="104">
                          <c:v>12,918,730.63</c:v>
                        </c:pt>
                        <c:pt idx="105">
                          <c:v>7,769,525.55</c:v>
                        </c:pt>
                        <c:pt idx="106">
                          <c:v>12,431,214.26</c:v>
                        </c:pt>
                        <c:pt idx="107">
                          <c:v>4,230,697.20</c:v>
                        </c:pt>
                        <c:pt idx="108">
                          <c:v>3,853,697.90</c:v>
                        </c:pt>
                        <c:pt idx="109">
                          <c:v>3,479,419.22</c:v>
                        </c:pt>
                        <c:pt idx="110">
                          <c:v>8,991,436.44</c:v>
                        </c:pt>
                        <c:pt idx="111">
                          <c:v>6,147,473.66</c:v>
                        </c:pt>
                        <c:pt idx="112">
                          <c:v>3,688,188.02</c:v>
                        </c:pt>
                        <c:pt idx="113">
                          <c:v>20,584,525.45</c:v>
                        </c:pt>
                        <c:pt idx="114">
                          <c:v>4,599,057.35</c:v>
                        </c:pt>
                        <c:pt idx="115">
                          <c:v>2,863,045.43</c:v>
                        </c:pt>
                        <c:pt idx="116">
                          <c:v>8,507,655.30</c:v>
                        </c:pt>
                        <c:pt idx="117">
                          <c:v>44,351,003.29</c:v>
                        </c:pt>
                        <c:pt idx="118">
                          <c:v>1,428,447.56</c:v>
                        </c:pt>
                        <c:pt idx="119">
                          <c:v>29,507,870.54</c:v>
                        </c:pt>
                        <c:pt idx="120">
                          <c:v>63,656,968.05</c:v>
                        </c:pt>
                        <c:pt idx="121">
                          <c:v>19,436,019.90</c:v>
                        </c:pt>
                        <c:pt idx="122">
                          <c:v>9,283,461.89</c:v>
                        </c:pt>
                        <c:pt idx="123">
                          <c:v>479,564,678.80</c:v>
                        </c:pt>
                        <c:pt idx="124">
                          <c:v>94,437,310.45</c:v>
                        </c:pt>
                        <c:pt idx="125">
                          <c:v>35,273,614.76</c:v>
                        </c:pt>
                        <c:pt idx="126">
                          <c:v>129,710,925.21</c:v>
                        </c:pt>
                        <c:pt idx="127">
                          <c:v>609,275,604.01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56,406,006.14</c:v>
                        </c:pt>
                        <c:pt idx="60">
                          <c:v>10,343,957.91</c:v>
                        </c:pt>
                        <c:pt idx="61">
                          <c:v>3,825,865.09</c:v>
                        </c:pt>
                        <c:pt idx="62">
                          <c:v>14,169,823.00</c:v>
                        </c:pt>
                        <c:pt idx="63">
                          <c:v>70,575,829.14</c:v>
                        </c:pt>
                        <c:pt idx="64">
                          <c:v>0.00</c:v>
                        </c:pt>
                        <c:pt idx="65">
                          <c:v>0.00</c:v>
                        </c:pt>
                        <c:pt idx="66">
                          <c:v>0.00</c:v>
                        </c:pt>
                        <c:pt idx="67">
                          <c:v>0.00</c:v>
                        </c:pt>
                        <c:pt idx="68">
                          <c:v>0.00</c:v>
                        </c:pt>
                        <c:pt idx="69">
                          <c:v>0.00</c:v>
                        </c:pt>
                        <c:pt idx="70">
                          <c:v>15,800.00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15,800.00</c:v>
                        </c:pt>
                        <c:pt idx="124">
                          <c:v>0.00</c:v>
                        </c:pt>
                        <c:pt idx="125">
                          <c:v>0.00</c:v>
                        </c:pt>
                        <c:pt idx="126">
                          <c:v>0.00</c:v>
                        </c:pt>
                        <c:pt idx="127">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403,596,390.57</c:v>
                        </c:pt>
                        <c:pt idx="60">
                          <c:v>67,633,570.95</c:v>
                        </c:pt>
                        <c:pt idx="61">
                          <c:v>25,015,271.82</c:v>
                        </c:pt>
                        <c:pt idx="62">
                          <c:v>92,648,842.77</c:v>
                        </c:pt>
                        <c:pt idx="63">
                          <c:v>496,245,233.34</c:v>
                        </c:pt>
                        <c:pt idx="64">
                          <c:v>0.00</c:v>
                        </c:pt>
                        <c:pt idx="65">
                          <c:v>0.00</c:v>
                        </c:pt>
                        <c:pt idx="66">
                          <c:v>0.00</c:v>
                        </c:pt>
                        <c:pt idx="67">
                          <c:v>0.00</c:v>
                        </c:pt>
                        <c:pt idx="68">
                          <c:v>0.00</c:v>
                        </c:pt>
                        <c:pt idx="69">
                          <c:v>0.00</c:v>
                        </c:pt>
                        <c:pt idx="70">
                          <c:v>0.00</c:v>
                        </c:pt>
                        <c:pt idx="71">
                          <c:v>0.00</c:v>
                        </c:pt>
                        <c:pt idx="72">
                          <c:v>597,528.90</c:v>
                        </c:pt>
                        <c:pt idx="73">
                          <c:v>0.00</c:v>
                        </c:pt>
                        <c:pt idx="74">
                          <c:v>0.00</c:v>
                        </c:pt>
                        <c:pt idx="75">
                          <c:v>0.00</c:v>
                        </c:pt>
                        <c:pt idx="76">
                          <c:v>0.00</c:v>
                        </c:pt>
                        <c:pt idx="77">
                          <c:v>543,433.34</c:v>
                        </c:pt>
                        <c:pt idx="78">
                          <c:v>507,496.23</c:v>
                        </c:pt>
                        <c:pt idx="79">
                          <c:v>20,277.60</c:v>
                        </c:pt>
                        <c:pt idx="80">
                          <c:v>0.00</c:v>
                        </c:pt>
                        <c:pt idx="81">
                          <c:v>72,400.00</c:v>
                        </c:pt>
                        <c:pt idx="82">
                          <c:v>911,499.29</c:v>
                        </c:pt>
                        <c:pt idx="83">
                          <c:v>0.00</c:v>
                        </c:pt>
                        <c:pt idx="84">
                          <c:v>0.00</c:v>
                        </c:pt>
                        <c:pt idx="85">
                          <c:v>0.00</c:v>
                        </c:pt>
                        <c:pt idx="86">
                          <c:v>0.00</c:v>
                        </c:pt>
                        <c:pt idx="87">
                          <c:v>0.00</c:v>
                        </c:pt>
                        <c:pt idx="88">
                          <c:v>325,745.36</c:v>
                        </c:pt>
                        <c:pt idx="89">
                          <c:v>68,159.00</c:v>
                        </c:pt>
                        <c:pt idx="90">
                          <c:v>0.00</c:v>
                        </c:pt>
                        <c:pt idx="91">
                          <c:v>0.00</c:v>
                        </c:pt>
                        <c:pt idx="92">
                          <c:v>461,439.46</c:v>
                        </c:pt>
                        <c:pt idx="93">
                          <c:v>5,355.00</c:v>
                        </c:pt>
                        <c:pt idx="94">
                          <c:v>0.00</c:v>
                        </c:pt>
                        <c:pt idx="95">
                          <c:v>26,247.88</c:v>
                        </c:pt>
                        <c:pt idx="96">
                          <c:v>0.00</c:v>
                        </c:pt>
                        <c:pt idx="97">
                          <c:v>0.00</c:v>
                        </c:pt>
                        <c:pt idx="98">
                          <c:v>0.00</c:v>
                        </c:pt>
                        <c:pt idx="99">
                          <c:v>0.00</c:v>
                        </c:pt>
                        <c:pt idx="100">
                          <c:v>0.00</c:v>
                        </c:pt>
                        <c:pt idx="101">
                          <c:v>400,697.18</c:v>
                        </c:pt>
                        <c:pt idx="102">
                          <c:v>58,793.52</c:v>
                        </c:pt>
                        <c:pt idx="103">
                          <c:v>0.00</c:v>
                        </c:pt>
                        <c:pt idx="104">
                          <c:v>0.00</c:v>
                        </c:pt>
                        <c:pt idx="105">
                          <c:v>0.00</c:v>
                        </c:pt>
                        <c:pt idx="106">
                          <c:v>0.00</c:v>
                        </c:pt>
                        <c:pt idx="107">
                          <c:v>0.00</c:v>
                        </c:pt>
                        <c:pt idx="108">
                          <c:v>0.00</c:v>
                        </c:pt>
                        <c:pt idx="109">
                          <c:v>0.00</c:v>
                        </c:pt>
                        <c:pt idx="110">
                          <c:v>0.00</c:v>
                        </c:pt>
                        <c:pt idx="111">
                          <c:v>2,249.96</c:v>
                        </c:pt>
                        <c:pt idx="112">
                          <c:v>0.00</c:v>
                        </c:pt>
                        <c:pt idx="113">
                          <c:v>0.00</c:v>
                        </c:pt>
                        <c:pt idx="114">
                          <c:v>0.00</c:v>
                        </c:pt>
                        <c:pt idx="115">
                          <c:v>172.96</c:v>
                        </c:pt>
                        <c:pt idx="116">
                          <c:v>0.00</c:v>
                        </c:pt>
                        <c:pt idx="117">
                          <c:v>88,702.05</c:v>
                        </c:pt>
                        <c:pt idx="118">
                          <c:v>0.00</c:v>
                        </c:pt>
                        <c:pt idx="119">
                          <c:v>58,994.12</c:v>
                        </c:pt>
                        <c:pt idx="120">
                          <c:v>474,275.93</c:v>
                        </c:pt>
                        <c:pt idx="121">
                          <c:v>106,128.00</c:v>
                        </c:pt>
                        <c:pt idx="122">
                          <c:v>0.00</c:v>
                        </c:pt>
                        <c:pt idx="123">
                          <c:v>4,729,595.78</c:v>
                        </c:pt>
                        <c:pt idx="124">
                          <c:v>14,868,403.45</c:v>
                        </c:pt>
                        <c:pt idx="125">
                          <c:v>5,843,883.30</c:v>
                        </c:pt>
                        <c:pt idx="126">
                          <c:v>9,459,191.56</c:v>
                        </c:pt>
                        <c:pt idx="127">
                          <c:v>14,188,787.34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474,819,283.02</c:v>
                        </c:pt>
                        <c:pt idx="60">
                          <c:v>79,568,907.00</c:v>
                        </c:pt>
                        <c:pt idx="61">
                          <c:v>29,429,731.46</c:v>
                        </c:pt>
                        <c:pt idx="62">
                          <c:v>108,998,638.46</c:v>
                        </c:pt>
                        <c:pt idx="63">
                          <c:v>583,817,921.48</c:v>
                        </c:pt>
                      </c:lvl>
                    </c:multiLvlStrCache>
                  </c:multiLvlStrRef>
                </c15:cat>
              </c15:filteredCategoryTitle>
            </c:ext>
          </c:extLst>
        </c:ser>
        <c:ser>
          <c:idx val="2"/>
          <c:order val="2"/>
          <c:invertIfNegative val="0"/>
          <c:val>
            <c:numRef>
              <c:f>'Contracte semnate'!$AA$196:$AA$259</c:f>
              <c:numCache>
                <c:formatCode>#,##0.00</c:formatCode>
                <c:ptCount val="64"/>
                <c:pt idx="0">
                  <c:v>2813839.88</c:v>
                </c:pt>
                <c:pt idx="1">
                  <c:v>2707063.45</c:v>
                </c:pt>
                <c:pt idx="2">
                  <c:v>2186134.1800000006</c:v>
                </c:pt>
                <c:pt idx="3">
                  <c:v>1804738.44</c:v>
                </c:pt>
                <c:pt idx="4">
                  <c:v>1515463.6100000003</c:v>
                </c:pt>
                <c:pt idx="5">
                  <c:v>255440.88</c:v>
                </c:pt>
                <c:pt idx="6">
                  <c:v>2092888.61</c:v>
                </c:pt>
                <c:pt idx="7">
                  <c:v>1479612.95</c:v>
                </c:pt>
                <c:pt idx="8">
                  <c:v>2711454.7800000003</c:v>
                </c:pt>
                <c:pt idx="9">
                  <c:v>5032751.8699999992</c:v>
                </c:pt>
                <c:pt idx="10">
                  <c:v>3783857.69</c:v>
                </c:pt>
                <c:pt idx="11">
                  <c:v>845166.69</c:v>
                </c:pt>
                <c:pt idx="12">
                  <c:v>7017066.8500000015</c:v>
                </c:pt>
                <c:pt idx="13">
                  <c:v>2174255.4899999998</c:v>
                </c:pt>
                <c:pt idx="14">
                  <c:v>1134313.7599999998</c:v>
                </c:pt>
                <c:pt idx="15">
                  <c:v>344938.34</c:v>
                </c:pt>
                <c:pt idx="16">
                  <c:v>856464.19000000018</c:v>
                </c:pt>
                <c:pt idx="17">
                  <c:v>986327.7</c:v>
                </c:pt>
                <c:pt idx="18">
                  <c:v>1889978.0399999996</c:v>
                </c:pt>
                <c:pt idx="19">
                  <c:v>705597.08000000007</c:v>
                </c:pt>
                <c:pt idx="20">
                  <c:v>1912529.51</c:v>
                </c:pt>
                <c:pt idx="21">
                  <c:v>808310.75999999989</c:v>
                </c:pt>
                <c:pt idx="22">
                  <c:v>2918209.419999999</c:v>
                </c:pt>
                <c:pt idx="23">
                  <c:v>751301.23999999987</c:v>
                </c:pt>
                <c:pt idx="24">
                  <c:v>1238620.0899999999</c:v>
                </c:pt>
                <c:pt idx="25">
                  <c:v>1199181.96</c:v>
                </c:pt>
                <c:pt idx="26">
                  <c:v>2151338.5400000005</c:v>
                </c:pt>
                <c:pt idx="27">
                  <c:v>882396.68</c:v>
                </c:pt>
                <c:pt idx="28">
                  <c:v>1178213.6300000001</c:v>
                </c:pt>
                <c:pt idx="29">
                  <c:v>2612640.36</c:v>
                </c:pt>
                <c:pt idx="30">
                  <c:v>3834865.2700000009</c:v>
                </c:pt>
                <c:pt idx="31">
                  <c:v>779918.84</c:v>
                </c:pt>
                <c:pt idx="32">
                  <c:v>2032158.2499999998</c:v>
                </c:pt>
                <c:pt idx="33">
                  <c:v>3705535.5300000003</c:v>
                </c:pt>
                <c:pt idx="34">
                  <c:v>2150344.7700000005</c:v>
                </c:pt>
                <c:pt idx="35">
                  <c:v>1119396.5</c:v>
                </c:pt>
                <c:pt idx="36">
                  <c:v>1402415.46</c:v>
                </c:pt>
                <c:pt idx="37">
                  <c:v>1016473.42</c:v>
                </c:pt>
                <c:pt idx="38">
                  <c:v>287042.42</c:v>
                </c:pt>
                <c:pt idx="39">
                  <c:v>1622564.6700000004</c:v>
                </c:pt>
                <c:pt idx="40">
                  <c:v>1550118.45</c:v>
                </c:pt>
                <c:pt idx="41">
                  <c:v>2367297.1100000003</c:v>
                </c:pt>
                <c:pt idx="42">
                  <c:v>405965.18</c:v>
                </c:pt>
                <c:pt idx="43">
                  <c:v>1050546.3700000001</c:v>
                </c:pt>
                <c:pt idx="44">
                  <c:v>367936.55000000005</c:v>
                </c:pt>
                <c:pt idx="45">
                  <c:v>1249437.9500000002</c:v>
                </c:pt>
                <c:pt idx="46">
                  <c:v>949803.65999999992</c:v>
                </c:pt>
                <c:pt idx="47">
                  <c:v>992456.27999999991</c:v>
                </c:pt>
                <c:pt idx="48">
                  <c:v>968801.6399999999</c:v>
                </c:pt>
                <c:pt idx="49">
                  <c:v>4666417.2299999986</c:v>
                </c:pt>
                <c:pt idx="50">
                  <c:v>974084.04</c:v>
                </c:pt>
                <c:pt idx="51">
                  <c:v>550896.78999999992</c:v>
                </c:pt>
                <c:pt idx="52">
                  <c:v>1932539.65</c:v>
                </c:pt>
                <c:pt idx="53">
                  <c:v>741621.30999999982</c:v>
                </c:pt>
                <c:pt idx="54">
                  <c:v>33000.54</c:v>
                </c:pt>
                <c:pt idx="55">
                  <c:v>0</c:v>
                </c:pt>
                <c:pt idx="56">
                  <c:v>2356262</c:v>
                </c:pt>
                <c:pt idx="57">
                  <c:v>0</c:v>
                </c:pt>
                <c:pt idx="58">
                  <c:v>0</c:v>
                </c:pt>
                <c:pt idx="59">
                  <c:v>97097996.550000042</c:v>
                </c:pt>
                <c:pt idx="60">
                  <c:v>0</c:v>
                </c:pt>
                <c:pt idx="61">
                  <c:v>4944707.9399999995</c:v>
                </c:pt>
                <c:pt idx="62">
                  <c:v>4944707.9399999995</c:v>
                </c:pt>
                <c:pt idx="63">
                  <c:v>102042704.49000004</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semnate'!$Q$196:$X$259</c15:sqref>
                        </c15:formulaRef>
                      </c:ext>
                    </c:extLst>
                    <c:multiLvlStrCache>
                      <c:ptCount val="128"/>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14,816,886.31</c:v>
                        </c:pt>
                        <c:pt idx="60">
                          <c:v>1,591,378.14</c:v>
                        </c:pt>
                        <c:pt idx="61">
                          <c:v>588,594.55</c:v>
                        </c:pt>
                        <c:pt idx="62">
                          <c:v>2,179,972.69</c:v>
                        </c:pt>
                        <c:pt idx="63">
                          <c:v>16,996,859.00</c:v>
                        </c:pt>
                        <c:pt idx="64">
                          <c:v>4,052,494.76</c:v>
                        </c:pt>
                        <c:pt idx="65">
                          <c:v>6,067,614.73</c:v>
                        </c:pt>
                        <c:pt idx="66">
                          <c:v>4,789,488.00</c:v>
                        </c:pt>
                        <c:pt idx="67">
                          <c:v>2,301,650.00</c:v>
                        </c:pt>
                        <c:pt idx="68">
                          <c:v>1,941,115.00</c:v>
                        </c:pt>
                        <c:pt idx="69">
                          <c:v>937,189.85</c:v>
                        </c:pt>
                        <c:pt idx="70">
                          <c:v>2,685,535.60</c:v>
                        </c:pt>
                        <c:pt idx="71">
                          <c:v>2,070,420.82</c:v>
                        </c:pt>
                        <c:pt idx="72">
                          <c:v>4,280,628.28</c:v>
                        </c:pt>
                        <c:pt idx="73">
                          <c:v>10,631,131.00</c:v>
                        </c:pt>
                        <c:pt idx="74">
                          <c:v>7,770,072.22</c:v>
                        </c:pt>
                        <c:pt idx="75">
                          <c:v>1,139,761.00</c:v>
                        </c:pt>
                        <c:pt idx="76">
                          <c:v>15,363,463.60</c:v>
                        </c:pt>
                        <c:pt idx="77">
                          <c:v>3,902,006.43</c:v>
                        </c:pt>
                        <c:pt idx="78">
                          <c:v>2,079,895.88</c:v>
                        </c:pt>
                        <c:pt idx="79">
                          <c:v>787,915.45</c:v>
                        </c:pt>
                        <c:pt idx="80">
                          <c:v>5,511,402.40</c:v>
                        </c:pt>
                        <c:pt idx="81">
                          <c:v>4,681,980.25</c:v>
                        </c:pt>
                        <c:pt idx="82">
                          <c:v>6,550,070.36</c:v>
                        </c:pt>
                        <c:pt idx="83">
                          <c:v>950,455.00</c:v>
                        </c:pt>
                        <c:pt idx="84">
                          <c:v>3,038,850.15</c:v>
                        </c:pt>
                        <c:pt idx="85">
                          <c:v>1,438,221.19</c:v>
                        </c:pt>
                        <c:pt idx="86">
                          <c:v>7,911,353.22</c:v>
                        </c:pt>
                        <c:pt idx="87">
                          <c:v>1,209,222.54</c:v>
                        </c:pt>
                        <c:pt idx="88">
                          <c:v>3,344,286.32</c:v>
                        </c:pt>
                        <c:pt idx="89">
                          <c:v>3,166,494.11</c:v>
                        </c:pt>
                        <c:pt idx="90">
                          <c:v>3,172,245.93</c:v>
                        </c:pt>
                        <c:pt idx="91">
                          <c:v>2,273,600.85</c:v>
                        </c:pt>
                        <c:pt idx="92">
                          <c:v>3,183,866.12</c:v>
                        </c:pt>
                        <c:pt idx="93">
                          <c:v>20,993,995.89</c:v>
                        </c:pt>
                        <c:pt idx="94">
                          <c:v>7,562,449.57</c:v>
                        </c:pt>
                        <c:pt idx="95">
                          <c:v>3,027,941.60</c:v>
                        </c:pt>
                        <c:pt idx="96">
                          <c:v>5,745,029.86</c:v>
                        </c:pt>
                        <c:pt idx="97">
                          <c:v>9,281,999.30</c:v>
                        </c:pt>
                        <c:pt idx="98">
                          <c:v>5,372,423.75</c:v>
                        </c:pt>
                        <c:pt idx="99">
                          <c:v>19,335,112.53</c:v>
                        </c:pt>
                        <c:pt idx="100">
                          <c:v>11,715,707.69</c:v>
                        </c:pt>
                        <c:pt idx="101">
                          <c:v>2,854,829.64</c:v>
                        </c:pt>
                        <c:pt idx="102">
                          <c:v>5,155,230.52</c:v>
                        </c:pt>
                        <c:pt idx="103">
                          <c:v>3,559,089.75</c:v>
                        </c:pt>
                        <c:pt idx="104">
                          <c:v>12,918,730.63</c:v>
                        </c:pt>
                        <c:pt idx="105">
                          <c:v>7,769,525.55</c:v>
                        </c:pt>
                        <c:pt idx="106">
                          <c:v>12,431,214.26</c:v>
                        </c:pt>
                        <c:pt idx="107">
                          <c:v>4,230,697.20</c:v>
                        </c:pt>
                        <c:pt idx="108">
                          <c:v>3,853,697.90</c:v>
                        </c:pt>
                        <c:pt idx="109">
                          <c:v>3,479,419.22</c:v>
                        </c:pt>
                        <c:pt idx="110">
                          <c:v>8,991,436.44</c:v>
                        </c:pt>
                        <c:pt idx="111">
                          <c:v>6,147,473.66</c:v>
                        </c:pt>
                        <c:pt idx="112">
                          <c:v>3,688,188.02</c:v>
                        </c:pt>
                        <c:pt idx="113">
                          <c:v>20,584,525.45</c:v>
                        </c:pt>
                        <c:pt idx="114">
                          <c:v>4,599,057.35</c:v>
                        </c:pt>
                        <c:pt idx="115">
                          <c:v>2,863,045.43</c:v>
                        </c:pt>
                        <c:pt idx="116">
                          <c:v>8,507,655.30</c:v>
                        </c:pt>
                        <c:pt idx="117">
                          <c:v>44,351,003.29</c:v>
                        </c:pt>
                        <c:pt idx="118">
                          <c:v>1,428,447.56</c:v>
                        </c:pt>
                        <c:pt idx="119">
                          <c:v>29,507,870.54</c:v>
                        </c:pt>
                        <c:pt idx="120">
                          <c:v>63,656,968.05</c:v>
                        </c:pt>
                        <c:pt idx="121">
                          <c:v>19,436,019.90</c:v>
                        </c:pt>
                        <c:pt idx="122">
                          <c:v>9,283,461.89</c:v>
                        </c:pt>
                        <c:pt idx="123">
                          <c:v>479,564,678.80</c:v>
                        </c:pt>
                        <c:pt idx="124">
                          <c:v>94,437,310.45</c:v>
                        </c:pt>
                        <c:pt idx="125">
                          <c:v>35,273,614.76</c:v>
                        </c:pt>
                        <c:pt idx="126">
                          <c:v>129,710,925.21</c:v>
                        </c:pt>
                        <c:pt idx="127">
                          <c:v>609,275,604.01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56,406,006.14</c:v>
                        </c:pt>
                        <c:pt idx="60">
                          <c:v>10,343,957.91</c:v>
                        </c:pt>
                        <c:pt idx="61">
                          <c:v>3,825,865.09</c:v>
                        </c:pt>
                        <c:pt idx="62">
                          <c:v>14,169,823.00</c:v>
                        </c:pt>
                        <c:pt idx="63">
                          <c:v>70,575,829.14</c:v>
                        </c:pt>
                        <c:pt idx="64">
                          <c:v>0.00</c:v>
                        </c:pt>
                        <c:pt idx="65">
                          <c:v>0.00</c:v>
                        </c:pt>
                        <c:pt idx="66">
                          <c:v>0.00</c:v>
                        </c:pt>
                        <c:pt idx="67">
                          <c:v>0.00</c:v>
                        </c:pt>
                        <c:pt idx="68">
                          <c:v>0.00</c:v>
                        </c:pt>
                        <c:pt idx="69">
                          <c:v>0.00</c:v>
                        </c:pt>
                        <c:pt idx="70">
                          <c:v>15,800.00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15,800.00</c:v>
                        </c:pt>
                        <c:pt idx="124">
                          <c:v>0.00</c:v>
                        </c:pt>
                        <c:pt idx="125">
                          <c:v>0.00</c:v>
                        </c:pt>
                        <c:pt idx="126">
                          <c:v>0.00</c:v>
                        </c:pt>
                        <c:pt idx="127">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403,596,390.57</c:v>
                        </c:pt>
                        <c:pt idx="60">
                          <c:v>67,633,570.95</c:v>
                        </c:pt>
                        <c:pt idx="61">
                          <c:v>25,015,271.82</c:v>
                        </c:pt>
                        <c:pt idx="62">
                          <c:v>92,648,842.77</c:v>
                        </c:pt>
                        <c:pt idx="63">
                          <c:v>496,245,233.34</c:v>
                        </c:pt>
                        <c:pt idx="64">
                          <c:v>0.00</c:v>
                        </c:pt>
                        <c:pt idx="65">
                          <c:v>0.00</c:v>
                        </c:pt>
                        <c:pt idx="66">
                          <c:v>0.00</c:v>
                        </c:pt>
                        <c:pt idx="67">
                          <c:v>0.00</c:v>
                        </c:pt>
                        <c:pt idx="68">
                          <c:v>0.00</c:v>
                        </c:pt>
                        <c:pt idx="69">
                          <c:v>0.00</c:v>
                        </c:pt>
                        <c:pt idx="70">
                          <c:v>0.00</c:v>
                        </c:pt>
                        <c:pt idx="71">
                          <c:v>0.00</c:v>
                        </c:pt>
                        <c:pt idx="72">
                          <c:v>597,528.90</c:v>
                        </c:pt>
                        <c:pt idx="73">
                          <c:v>0.00</c:v>
                        </c:pt>
                        <c:pt idx="74">
                          <c:v>0.00</c:v>
                        </c:pt>
                        <c:pt idx="75">
                          <c:v>0.00</c:v>
                        </c:pt>
                        <c:pt idx="76">
                          <c:v>0.00</c:v>
                        </c:pt>
                        <c:pt idx="77">
                          <c:v>543,433.34</c:v>
                        </c:pt>
                        <c:pt idx="78">
                          <c:v>507,496.23</c:v>
                        </c:pt>
                        <c:pt idx="79">
                          <c:v>20,277.60</c:v>
                        </c:pt>
                        <c:pt idx="80">
                          <c:v>0.00</c:v>
                        </c:pt>
                        <c:pt idx="81">
                          <c:v>72,400.00</c:v>
                        </c:pt>
                        <c:pt idx="82">
                          <c:v>911,499.29</c:v>
                        </c:pt>
                        <c:pt idx="83">
                          <c:v>0.00</c:v>
                        </c:pt>
                        <c:pt idx="84">
                          <c:v>0.00</c:v>
                        </c:pt>
                        <c:pt idx="85">
                          <c:v>0.00</c:v>
                        </c:pt>
                        <c:pt idx="86">
                          <c:v>0.00</c:v>
                        </c:pt>
                        <c:pt idx="87">
                          <c:v>0.00</c:v>
                        </c:pt>
                        <c:pt idx="88">
                          <c:v>325,745.36</c:v>
                        </c:pt>
                        <c:pt idx="89">
                          <c:v>68,159.00</c:v>
                        </c:pt>
                        <c:pt idx="90">
                          <c:v>0.00</c:v>
                        </c:pt>
                        <c:pt idx="91">
                          <c:v>0.00</c:v>
                        </c:pt>
                        <c:pt idx="92">
                          <c:v>461,439.46</c:v>
                        </c:pt>
                        <c:pt idx="93">
                          <c:v>5,355.00</c:v>
                        </c:pt>
                        <c:pt idx="94">
                          <c:v>0.00</c:v>
                        </c:pt>
                        <c:pt idx="95">
                          <c:v>26,247.88</c:v>
                        </c:pt>
                        <c:pt idx="96">
                          <c:v>0.00</c:v>
                        </c:pt>
                        <c:pt idx="97">
                          <c:v>0.00</c:v>
                        </c:pt>
                        <c:pt idx="98">
                          <c:v>0.00</c:v>
                        </c:pt>
                        <c:pt idx="99">
                          <c:v>0.00</c:v>
                        </c:pt>
                        <c:pt idx="100">
                          <c:v>0.00</c:v>
                        </c:pt>
                        <c:pt idx="101">
                          <c:v>400,697.18</c:v>
                        </c:pt>
                        <c:pt idx="102">
                          <c:v>58,793.52</c:v>
                        </c:pt>
                        <c:pt idx="103">
                          <c:v>0.00</c:v>
                        </c:pt>
                        <c:pt idx="104">
                          <c:v>0.00</c:v>
                        </c:pt>
                        <c:pt idx="105">
                          <c:v>0.00</c:v>
                        </c:pt>
                        <c:pt idx="106">
                          <c:v>0.00</c:v>
                        </c:pt>
                        <c:pt idx="107">
                          <c:v>0.00</c:v>
                        </c:pt>
                        <c:pt idx="108">
                          <c:v>0.00</c:v>
                        </c:pt>
                        <c:pt idx="109">
                          <c:v>0.00</c:v>
                        </c:pt>
                        <c:pt idx="110">
                          <c:v>0.00</c:v>
                        </c:pt>
                        <c:pt idx="111">
                          <c:v>2,249.96</c:v>
                        </c:pt>
                        <c:pt idx="112">
                          <c:v>0.00</c:v>
                        </c:pt>
                        <c:pt idx="113">
                          <c:v>0.00</c:v>
                        </c:pt>
                        <c:pt idx="114">
                          <c:v>0.00</c:v>
                        </c:pt>
                        <c:pt idx="115">
                          <c:v>172.96</c:v>
                        </c:pt>
                        <c:pt idx="116">
                          <c:v>0.00</c:v>
                        </c:pt>
                        <c:pt idx="117">
                          <c:v>88,702.05</c:v>
                        </c:pt>
                        <c:pt idx="118">
                          <c:v>0.00</c:v>
                        </c:pt>
                        <c:pt idx="119">
                          <c:v>58,994.12</c:v>
                        </c:pt>
                        <c:pt idx="120">
                          <c:v>474,275.93</c:v>
                        </c:pt>
                        <c:pt idx="121">
                          <c:v>106,128.00</c:v>
                        </c:pt>
                        <c:pt idx="122">
                          <c:v>0.00</c:v>
                        </c:pt>
                        <c:pt idx="123">
                          <c:v>4,729,595.78</c:v>
                        </c:pt>
                        <c:pt idx="124">
                          <c:v>14,868,403.45</c:v>
                        </c:pt>
                        <c:pt idx="125">
                          <c:v>5,843,883.30</c:v>
                        </c:pt>
                        <c:pt idx="126">
                          <c:v>9,459,191.56</c:v>
                        </c:pt>
                        <c:pt idx="127">
                          <c:v>14,188,787.34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474,819,283.02</c:v>
                        </c:pt>
                        <c:pt idx="60">
                          <c:v>79,568,907.00</c:v>
                        </c:pt>
                        <c:pt idx="61">
                          <c:v>29,429,731.46</c:v>
                        </c:pt>
                        <c:pt idx="62">
                          <c:v>108,998,638.46</c:v>
                        </c:pt>
                        <c:pt idx="63">
                          <c:v>583,817,921.48</c:v>
                        </c:pt>
                      </c:lvl>
                    </c:multiLvlStrCache>
                  </c:multiLvlStrRef>
                </c15:cat>
              </c15:filteredCategoryTitle>
            </c:ext>
          </c:extLst>
        </c:ser>
        <c:ser>
          <c:idx val="3"/>
          <c:order val="3"/>
          <c:invertIfNegative val="0"/>
          <c:val>
            <c:numRef>
              <c:f>'Contracte semnate'!$AB$196:$AB$259</c:f>
              <c:numCache>
                <c:formatCode>#,##0.00</c:formatCode>
                <c:ptCount val="64"/>
                <c:pt idx="0">
                  <c:v>447928.68000000005</c:v>
                </c:pt>
                <c:pt idx="1">
                  <c:v>449058.25999999989</c:v>
                </c:pt>
                <c:pt idx="2">
                  <c:v>366491.7</c:v>
                </c:pt>
                <c:pt idx="3">
                  <c:v>277865.89999999997</c:v>
                </c:pt>
                <c:pt idx="4">
                  <c:v>233179.78</c:v>
                </c:pt>
                <c:pt idx="5">
                  <c:v>45077.790000000008</c:v>
                </c:pt>
                <c:pt idx="6">
                  <c:v>369333.25999999995</c:v>
                </c:pt>
                <c:pt idx="7">
                  <c:v>259774.84999999998</c:v>
                </c:pt>
                <c:pt idx="8">
                  <c:v>415668.47999999998</c:v>
                </c:pt>
                <c:pt idx="9">
                  <c:v>788487.90000000014</c:v>
                </c:pt>
                <c:pt idx="10">
                  <c:v>629473.08000000007</c:v>
                </c:pt>
                <c:pt idx="11">
                  <c:v>145700.06</c:v>
                </c:pt>
                <c:pt idx="12">
                  <c:v>1015191.0800000001</c:v>
                </c:pt>
                <c:pt idx="13">
                  <c:v>381506.19999999995</c:v>
                </c:pt>
                <c:pt idx="14">
                  <c:v>200172.99000000002</c:v>
                </c:pt>
                <c:pt idx="15">
                  <c:v>57324.41</c:v>
                </c:pt>
                <c:pt idx="16">
                  <c:v>115906.51999999999</c:v>
                </c:pt>
                <c:pt idx="17">
                  <c:v>174057.81999999998</c:v>
                </c:pt>
                <c:pt idx="18">
                  <c:v>333525.53000000003</c:v>
                </c:pt>
                <c:pt idx="19">
                  <c:v>121449.38</c:v>
                </c:pt>
                <c:pt idx="20">
                  <c:v>283878.44</c:v>
                </c:pt>
                <c:pt idx="21">
                  <c:v>142643.07999999999</c:v>
                </c:pt>
                <c:pt idx="22">
                  <c:v>487748.33</c:v>
                </c:pt>
                <c:pt idx="23">
                  <c:v>111459.04999999999</c:v>
                </c:pt>
                <c:pt idx="24">
                  <c:v>218580</c:v>
                </c:pt>
                <c:pt idx="25">
                  <c:v>203425.11</c:v>
                </c:pt>
                <c:pt idx="26">
                  <c:v>349412.04000000004</c:v>
                </c:pt>
                <c:pt idx="27">
                  <c:v>132979.15999999997</c:v>
                </c:pt>
                <c:pt idx="28">
                  <c:v>159877.23000000001</c:v>
                </c:pt>
                <c:pt idx="29">
                  <c:v>266936.53000000003</c:v>
                </c:pt>
                <c:pt idx="30">
                  <c:v>562990.41</c:v>
                </c:pt>
                <c:pt idx="31">
                  <c:v>130742.08</c:v>
                </c:pt>
                <c:pt idx="32">
                  <c:v>357311.07</c:v>
                </c:pt>
                <c:pt idx="33">
                  <c:v>546440.31000000006</c:v>
                </c:pt>
                <c:pt idx="34">
                  <c:v>297654.71999999997</c:v>
                </c:pt>
                <c:pt idx="35">
                  <c:v>197540.56000000003</c:v>
                </c:pt>
                <c:pt idx="36">
                  <c:v>135577.96000000002</c:v>
                </c:pt>
                <c:pt idx="37">
                  <c:v>140448.25</c:v>
                </c:pt>
                <c:pt idx="38">
                  <c:v>28432.840000000004</c:v>
                </c:pt>
                <c:pt idx="39">
                  <c:v>226687.87</c:v>
                </c:pt>
                <c:pt idx="40">
                  <c:v>172389.26</c:v>
                </c:pt>
                <c:pt idx="41">
                  <c:v>280649.03999999998</c:v>
                </c:pt>
                <c:pt idx="42">
                  <c:v>71640.920000000013</c:v>
                </c:pt>
                <c:pt idx="43">
                  <c:v>110875.03</c:v>
                </c:pt>
                <c:pt idx="44">
                  <c:v>26106.449999999997</c:v>
                </c:pt>
                <c:pt idx="45">
                  <c:v>160489.04999999999</c:v>
                </c:pt>
                <c:pt idx="46">
                  <c:v>90539.849999999991</c:v>
                </c:pt>
                <c:pt idx="47">
                  <c:v>175139.34999999998</c:v>
                </c:pt>
                <c:pt idx="48">
                  <c:v>123350.84</c:v>
                </c:pt>
                <c:pt idx="49">
                  <c:v>624933.03</c:v>
                </c:pt>
                <c:pt idx="50">
                  <c:v>92679.01999999999</c:v>
                </c:pt>
                <c:pt idx="51">
                  <c:v>56595.74</c:v>
                </c:pt>
                <c:pt idx="52">
                  <c:v>190901.31</c:v>
                </c:pt>
                <c:pt idx="53">
                  <c:v>91766.540000000008</c:v>
                </c:pt>
                <c:pt idx="54">
                  <c:v>5823.63</c:v>
                </c:pt>
                <c:pt idx="55">
                  <c:v>0</c:v>
                </c:pt>
                <c:pt idx="56">
                  <c:v>0</c:v>
                </c:pt>
                <c:pt idx="57">
                  <c:v>0</c:v>
                </c:pt>
                <c:pt idx="58">
                  <c:v>0</c:v>
                </c:pt>
                <c:pt idx="59">
                  <c:v>14081817.77</c:v>
                </c:pt>
                <c:pt idx="60">
                  <c:v>0</c:v>
                </c:pt>
                <c:pt idx="61">
                  <c:v>756249.45000000007</c:v>
                </c:pt>
                <c:pt idx="62">
                  <c:v>756249.45000000007</c:v>
                </c:pt>
                <c:pt idx="63">
                  <c:v>14838067.219999999</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semnate'!$Q$196:$X$259</c15:sqref>
                        </c15:formulaRef>
                      </c:ext>
                    </c:extLst>
                    <c:multiLvlStrCache>
                      <c:ptCount val="128"/>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14,816,886.31</c:v>
                        </c:pt>
                        <c:pt idx="60">
                          <c:v>1,591,378.14</c:v>
                        </c:pt>
                        <c:pt idx="61">
                          <c:v>588,594.55</c:v>
                        </c:pt>
                        <c:pt idx="62">
                          <c:v>2,179,972.69</c:v>
                        </c:pt>
                        <c:pt idx="63">
                          <c:v>16,996,859.00</c:v>
                        </c:pt>
                        <c:pt idx="64">
                          <c:v>4,052,494.76</c:v>
                        </c:pt>
                        <c:pt idx="65">
                          <c:v>6,067,614.73</c:v>
                        </c:pt>
                        <c:pt idx="66">
                          <c:v>4,789,488.00</c:v>
                        </c:pt>
                        <c:pt idx="67">
                          <c:v>2,301,650.00</c:v>
                        </c:pt>
                        <c:pt idx="68">
                          <c:v>1,941,115.00</c:v>
                        </c:pt>
                        <c:pt idx="69">
                          <c:v>937,189.85</c:v>
                        </c:pt>
                        <c:pt idx="70">
                          <c:v>2,685,535.60</c:v>
                        </c:pt>
                        <c:pt idx="71">
                          <c:v>2,070,420.82</c:v>
                        </c:pt>
                        <c:pt idx="72">
                          <c:v>4,280,628.28</c:v>
                        </c:pt>
                        <c:pt idx="73">
                          <c:v>10,631,131.00</c:v>
                        </c:pt>
                        <c:pt idx="74">
                          <c:v>7,770,072.22</c:v>
                        </c:pt>
                        <c:pt idx="75">
                          <c:v>1,139,761.00</c:v>
                        </c:pt>
                        <c:pt idx="76">
                          <c:v>15,363,463.60</c:v>
                        </c:pt>
                        <c:pt idx="77">
                          <c:v>3,902,006.43</c:v>
                        </c:pt>
                        <c:pt idx="78">
                          <c:v>2,079,895.88</c:v>
                        </c:pt>
                        <c:pt idx="79">
                          <c:v>787,915.45</c:v>
                        </c:pt>
                        <c:pt idx="80">
                          <c:v>5,511,402.40</c:v>
                        </c:pt>
                        <c:pt idx="81">
                          <c:v>4,681,980.25</c:v>
                        </c:pt>
                        <c:pt idx="82">
                          <c:v>6,550,070.36</c:v>
                        </c:pt>
                        <c:pt idx="83">
                          <c:v>950,455.00</c:v>
                        </c:pt>
                        <c:pt idx="84">
                          <c:v>3,038,850.15</c:v>
                        </c:pt>
                        <c:pt idx="85">
                          <c:v>1,438,221.19</c:v>
                        </c:pt>
                        <c:pt idx="86">
                          <c:v>7,911,353.22</c:v>
                        </c:pt>
                        <c:pt idx="87">
                          <c:v>1,209,222.54</c:v>
                        </c:pt>
                        <c:pt idx="88">
                          <c:v>3,344,286.32</c:v>
                        </c:pt>
                        <c:pt idx="89">
                          <c:v>3,166,494.11</c:v>
                        </c:pt>
                        <c:pt idx="90">
                          <c:v>3,172,245.93</c:v>
                        </c:pt>
                        <c:pt idx="91">
                          <c:v>2,273,600.85</c:v>
                        </c:pt>
                        <c:pt idx="92">
                          <c:v>3,183,866.12</c:v>
                        </c:pt>
                        <c:pt idx="93">
                          <c:v>20,993,995.89</c:v>
                        </c:pt>
                        <c:pt idx="94">
                          <c:v>7,562,449.57</c:v>
                        </c:pt>
                        <c:pt idx="95">
                          <c:v>3,027,941.60</c:v>
                        </c:pt>
                        <c:pt idx="96">
                          <c:v>5,745,029.86</c:v>
                        </c:pt>
                        <c:pt idx="97">
                          <c:v>9,281,999.30</c:v>
                        </c:pt>
                        <c:pt idx="98">
                          <c:v>5,372,423.75</c:v>
                        </c:pt>
                        <c:pt idx="99">
                          <c:v>19,335,112.53</c:v>
                        </c:pt>
                        <c:pt idx="100">
                          <c:v>11,715,707.69</c:v>
                        </c:pt>
                        <c:pt idx="101">
                          <c:v>2,854,829.64</c:v>
                        </c:pt>
                        <c:pt idx="102">
                          <c:v>5,155,230.52</c:v>
                        </c:pt>
                        <c:pt idx="103">
                          <c:v>3,559,089.75</c:v>
                        </c:pt>
                        <c:pt idx="104">
                          <c:v>12,918,730.63</c:v>
                        </c:pt>
                        <c:pt idx="105">
                          <c:v>7,769,525.55</c:v>
                        </c:pt>
                        <c:pt idx="106">
                          <c:v>12,431,214.26</c:v>
                        </c:pt>
                        <c:pt idx="107">
                          <c:v>4,230,697.20</c:v>
                        </c:pt>
                        <c:pt idx="108">
                          <c:v>3,853,697.90</c:v>
                        </c:pt>
                        <c:pt idx="109">
                          <c:v>3,479,419.22</c:v>
                        </c:pt>
                        <c:pt idx="110">
                          <c:v>8,991,436.44</c:v>
                        </c:pt>
                        <c:pt idx="111">
                          <c:v>6,147,473.66</c:v>
                        </c:pt>
                        <c:pt idx="112">
                          <c:v>3,688,188.02</c:v>
                        </c:pt>
                        <c:pt idx="113">
                          <c:v>20,584,525.45</c:v>
                        </c:pt>
                        <c:pt idx="114">
                          <c:v>4,599,057.35</c:v>
                        </c:pt>
                        <c:pt idx="115">
                          <c:v>2,863,045.43</c:v>
                        </c:pt>
                        <c:pt idx="116">
                          <c:v>8,507,655.30</c:v>
                        </c:pt>
                        <c:pt idx="117">
                          <c:v>44,351,003.29</c:v>
                        </c:pt>
                        <c:pt idx="118">
                          <c:v>1,428,447.56</c:v>
                        </c:pt>
                        <c:pt idx="119">
                          <c:v>29,507,870.54</c:v>
                        </c:pt>
                        <c:pt idx="120">
                          <c:v>63,656,968.05</c:v>
                        </c:pt>
                        <c:pt idx="121">
                          <c:v>19,436,019.90</c:v>
                        </c:pt>
                        <c:pt idx="122">
                          <c:v>9,283,461.89</c:v>
                        </c:pt>
                        <c:pt idx="123">
                          <c:v>479,564,678.80</c:v>
                        </c:pt>
                        <c:pt idx="124">
                          <c:v>94,437,310.45</c:v>
                        </c:pt>
                        <c:pt idx="125">
                          <c:v>35,273,614.76</c:v>
                        </c:pt>
                        <c:pt idx="126">
                          <c:v>129,710,925.21</c:v>
                        </c:pt>
                        <c:pt idx="127">
                          <c:v>609,275,604.01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56,406,006.14</c:v>
                        </c:pt>
                        <c:pt idx="60">
                          <c:v>10,343,957.91</c:v>
                        </c:pt>
                        <c:pt idx="61">
                          <c:v>3,825,865.09</c:v>
                        </c:pt>
                        <c:pt idx="62">
                          <c:v>14,169,823.00</c:v>
                        </c:pt>
                        <c:pt idx="63">
                          <c:v>70,575,829.14</c:v>
                        </c:pt>
                        <c:pt idx="64">
                          <c:v>0.00</c:v>
                        </c:pt>
                        <c:pt idx="65">
                          <c:v>0.00</c:v>
                        </c:pt>
                        <c:pt idx="66">
                          <c:v>0.00</c:v>
                        </c:pt>
                        <c:pt idx="67">
                          <c:v>0.00</c:v>
                        </c:pt>
                        <c:pt idx="68">
                          <c:v>0.00</c:v>
                        </c:pt>
                        <c:pt idx="69">
                          <c:v>0.00</c:v>
                        </c:pt>
                        <c:pt idx="70">
                          <c:v>15,800.00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15,800.00</c:v>
                        </c:pt>
                        <c:pt idx="124">
                          <c:v>0.00</c:v>
                        </c:pt>
                        <c:pt idx="125">
                          <c:v>0.00</c:v>
                        </c:pt>
                        <c:pt idx="126">
                          <c:v>0.00</c:v>
                        </c:pt>
                        <c:pt idx="127">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403,596,390.57</c:v>
                        </c:pt>
                        <c:pt idx="60">
                          <c:v>67,633,570.95</c:v>
                        </c:pt>
                        <c:pt idx="61">
                          <c:v>25,015,271.82</c:v>
                        </c:pt>
                        <c:pt idx="62">
                          <c:v>92,648,842.77</c:v>
                        </c:pt>
                        <c:pt idx="63">
                          <c:v>496,245,233.34</c:v>
                        </c:pt>
                        <c:pt idx="64">
                          <c:v>0.00</c:v>
                        </c:pt>
                        <c:pt idx="65">
                          <c:v>0.00</c:v>
                        </c:pt>
                        <c:pt idx="66">
                          <c:v>0.00</c:v>
                        </c:pt>
                        <c:pt idx="67">
                          <c:v>0.00</c:v>
                        </c:pt>
                        <c:pt idx="68">
                          <c:v>0.00</c:v>
                        </c:pt>
                        <c:pt idx="69">
                          <c:v>0.00</c:v>
                        </c:pt>
                        <c:pt idx="70">
                          <c:v>0.00</c:v>
                        </c:pt>
                        <c:pt idx="71">
                          <c:v>0.00</c:v>
                        </c:pt>
                        <c:pt idx="72">
                          <c:v>597,528.90</c:v>
                        </c:pt>
                        <c:pt idx="73">
                          <c:v>0.00</c:v>
                        </c:pt>
                        <c:pt idx="74">
                          <c:v>0.00</c:v>
                        </c:pt>
                        <c:pt idx="75">
                          <c:v>0.00</c:v>
                        </c:pt>
                        <c:pt idx="76">
                          <c:v>0.00</c:v>
                        </c:pt>
                        <c:pt idx="77">
                          <c:v>543,433.34</c:v>
                        </c:pt>
                        <c:pt idx="78">
                          <c:v>507,496.23</c:v>
                        </c:pt>
                        <c:pt idx="79">
                          <c:v>20,277.60</c:v>
                        </c:pt>
                        <c:pt idx="80">
                          <c:v>0.00</c:v>
                        </c:pt>
                        <c:pt idx="81">
                          <c:v>72,400.00</c:v>
                        </c:pt>
                        <c:pt idx="82">
                          <c:v>911,499.29</c:v>
                        </c:pt>
                        <c:pt idx="83">
                          <c:v>0.00</c:v>
                        </c:pt>
                        <c:pt idx="84">
                          <c:v>0.00</c:v>
                        </c:pt>
                        <c:pt idx="85">
                          <c:v>0.00</c:v>
                        </c:pt>
                        <c:pt idx="86">
                          <c:v>0.00</c:v>
                        </c:pt>
                        <c:pt idx="87">
                          <c:v>0.00</c:v>
                        </c:pt>
                        <c:pt idx="88">
                          <c:v>325,745.36</c:v>
                        </c:pt>
                        <c:pt idx="89">
                          <c:v>68,159.00</c:v>
                        </c:pt>
                        <c:pt idx="90">
                          <c:v>0.00</c:v>
                        </c:pt>
                        <c:pt idx="91">
                          <c:v>0.00</c:v>
                        </c:pt>
                        <c:pt idx="92">
                          <c:v>461,439.46</c:v>
                        </c:pt>
                        <c:pt idx="93">
                          <c:v>5,355.00</c:v>
                        </c:pt>
                        <c:pt idx="94">
                          <c:v>0.00</c:v>
                        </c:pt>
                        <c:pt idx="95">
                          <c:v>26,247.88</c:v>
                        </c:pt>
                        <c:pt idx="96">
                          <c:v>0.00</c:v>
                        </c:pt>
                        <c:pt idx="97">
                          <c:v>0.00</c:v>
                        </c:pt>
                        <c:pt idx="98">
                          <c:v>0.00</c:v>
                        </c:pt>
                        <c:pt idx="99">
                          <c:v>0.00</c:v>
                        </c:pt>
                        <c:pt idx="100">
                          <c:v>0.00</c:v>
                        </c:pt>
                        <c:pt idx="101">
                          <c:v>400,697.18</c:v>
                        </c:pt>
                        <c:pt idx="102">
                          <c:v>58,793.52</c:v>
                        </c:pt>
                        <c:pt idx="103">
                          <c:v>0.00</c:v>
                        </c:pt>
                        <c:pt idx="104">
                          <c:v>0.00</c:v>
                        </c:pt>
                        <c:pt idx="105">
                          <c:v>0.00</c:v>
                        </c:pt>
                        <c:pt idx="106">
                          <c:v>0.00</c:v>
                        </c:pt>
                        <c:pt idx="107">
                          <c:v>0.00</c:v>
                        </c:pt>
                        <c:pt idx="108">
                          <c:v>0.00</c:v>
                        </c:pt>
                        <c:pt idx="109">
                          <c:v>0.00</c:v>
                        </c:pt>
                        <c:pt idx="110">
                          <c:v>0.00</c:v>
                        </c:pt>
                        <c:pt idx="111">
                          <c:v>2,249.96</c:v>
                        </c:pt>
                        <c:pt idx="112">
                          <c:v>0.00</c:v>
                        </c:pt>
                        <c:pt idx="113">
                          <c:v>0.00</c:v>
                        </c:pt>
                        <c:pt idx="114">
                          <c:v>0.00</c:v>
                        </c:pt>
                        <c:pt idx="115">
                          <c:v>172.96</c:v>
                        </c:pt>
                        <c:pt idx="116">
                          <c:v>0.00</c:v>
                        </c:pt>
                        <c:pt idx="117">
                          <c:v>88,702.05</c:v>
                        </c:pt>
                        <c:pt idx="118">
                          <c:v>0.00</c:v>
                        </c:pt>
                        <c:pt idx="119">
                          <c:v>58,994.12</c:v>
                        </c:pt>
                        <c:pt idx="120">
                          <c:v>474,275.93</c:v>
                        </c:pt>
                        <c:pt idx="121">
                          <c:v>106,128.00</c:v>
                        </c:pt>
                        <c:pt idx="122">
                          <c:v>0.00</c:v>
                        </c:pt>
                        <c:pt idx="123">
                          <c:v>4,729,595.78</c:v>
                        </c:pt>
                        <c:pt idx="124">
                          <c:v>14,868,403.45</c:v>
                        </c:pt>
                        <c:pt idx="125">
                          <c:v>5,843,883.30</c:v>
                        </c:pt>
                        <c:pt idx="126">
                          <c:v>9,459,191.56</c:v>
                        </c:pt>
                        <c:pt idx="127">
                          <c:v>14,188,787.34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474,819,283.02</c:v>
                        </c:pt>
                        <c:pt idx="60">
                          <c:v>79,568,907.00</c:v>
                        </c:pt>
                        <c:pt idx="61">
                          <c:v>29,429,731.46</c:v>
                        </c:pt>
                        <c:pt idx="62">
                          <c:v>108,998,638.46</c:v>
                        </c:pt>
                        <c:pt idx="63">
                          <c:v>583,817,921.48</c:v>
                        </c:pt>
                      </c:lvl>
                    </c:multiLvlStrCache>
                  </c:multiLvlStrRef>
                </c15:cat>
              </c15:filteredCategoryTitle>
            </c:ext>
          </c:extLst>
        </c:ser>
        <c:ser>
          <c:idx val="4"/>
          <c:order val="4"/>
          <c:invertIfNegative val="0"/>
          <c:val>
            <c:numRef>
              <c:f>'Contracte semnate'!$AC$196:$AC$259</c:f>
              <c:numCache>
                <c:formatCode>General</c:formatCode>
                <c:ptCount val="64"/>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semnate'!$Q$196:$X$259</c15:sqref>
                        </c15:formulaRef>
                      </c:ext>
                    </c:extLst>
                    <c:multiLvlStrCache>
                      <c:ptCount val="128"/>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0.00</c:v>
                        </c:pt>
                        <c:pt idx="58">
                          <c:v>181,801.80</c:v>
                        </c:pt>
                        <c:pt idx="59">
                          <c:v>14,816,886.31</c:v>
                        </c:pt>
                        <c:pt idx="60">
                          <c:v>1,591,378.14</c:v>
                        </c:pt>
                        <c:pt idx="61">
                          <c:v>588,594.55</c:v>
                        </c:pt>
                        <c:pt idx="62">
                          <c:v>2,179,972.69</c:v>
                        </c:pt>
                        <c:pt idx="63">
                          <c:v>16,996,859.00</c:v>
                        </c:pt>
                        <c:pt idx="64">
                          <c:v>4,052,494.76</c:v>
                        </c:pt>
                        <c:pt idx="65">
                          <c:v>6,067,614.73</c:v>
                        </c:pt>
                        <c:pt idx="66">
                          <c:v>4,789,488.00</c:v>
                        </c:pt>
                        <c:pt idx="67">
                          <c:v>2,301,650.00</c:v>
                        </c:pt>
                        <c:pt idx="68">
                          <c:v>1,941,115.00</c:v>
                        </c:pt>
                        <c:pt idx="69">
                          <c:v>937,189.85</c:v>
                        </c:pt>
                        <c:pt idx="70">
                          <c:v>2,685,535.60</c:v>
                        </c:pt>
                        <c:pt idx="71">
                          <c:v>2,070,420.82</c:v>
                        </c:pt>
                        <c:pt idx="72">
                          <c:v>4,280,628.28</c:v>
                        </c:pt>
                        <c:pt idx="73">
                          <c:v>10,631,131.00</c:v>
                        </c:pt>
                        <c:pt idx="74">
                          <c:v>7,770,072.22</c:v>
                        </c:pt>
                        <c:pt idx="75">
                          <c:v>1,139,761.00</c:v>
                        </c:pt>
                        <c:pt idx="76">
                          <c:v>15,363,463.60</c:v>
                        </c:pt>
                        <c:pt idx="77">
                          <c:v>3,902,006.43</c:v>
                        </c:pt>
                        <c:pt idx="78">
                          <c:v>2,079,895.88</c:v>
                        </c:pt>
                        <c:pt idx="79">
                          <c:v>787,915.45</c:v>
                        </c:pt>
                        <c:pt idx="80">
                          <c:v>5,511,402.40</c:v>
                        </c:pt>
                        <c:pt idx="81">
                          <c:v>4,681,980.25</c:v>
                        </c:pt>
                        <c:pt idx="82">
                          <c:v>6,550,070.36</c:v>
                        </c:pt>
                        <c:pt idx="83">
                          <c:v>950,455.00</c:v>
                        </c:pt>
                        <c:pt idx="84">
                          <c:v>3,038,850.15</c:v>
                        </c:pt>
                        <c:pt idx="85">
                          <c:v>1,438,221.19</c:v>
                        </c:pt>
                        <c:pt idx="86">
                          <c:v>7,911,353.22</c:v>
                        </c:pt>
                        <c:pt idx="87">
                          <c:v>1,209,222.54</c:v>
                        </c:pt>
                        <c:pt idx="88">
                          <c:v>3,344,286.32</c:v>
                        </c:pt>
                        <c:pt idx="89">
                          <c:v>3,166,494.11</c:v>
                        </c:pt>
                        <c:pt idx="90">
                          <c:v>3,172,245.93</c:v>
                        </c:pt>
                        <c:pt idx="91">
                          <c:v>2,273,600.85</c:v>
                        </c:pt>
                        <c:pt idx="92">
                          <c:v>3,183,866.12</c:v>
                        </c:pt>
                        <c:pt idx="93">
                          <c:v>20,993,995.89</c:v>
                        </c:pt>
                        <c:pt idx="94">
                          <c:v>7,562,449.57</c:v>
                        </c:pt>
                        <c:pt idx="95">
                          <c:v>3,027,941.60</c:v>
                        </c:pt>
                        <c:pt idx="96">
                          <c:v>5,745,029.86</c:v>
                        </c:pt>
                        <c:pt idx="97">
                          <c:v>9,281,999.30</c:v>
                        </c:pt>
                        <c:pt idx="98">
                          <c:v>5,372,423.75</c:v>
                        </c:pt>
                        <c:pt idx="99">
                          <c:v>19,335,112.53</c:v>
                        </c:pt>
                        <c:pt idx="100">
                          <c:v>11,715,707.69</c:v>
                        </c:pt>
                        <c:pt idx="101">
                          <c:v>2,854,829.64</c:v>
                        </c:pt>
                        <c:pt idx="102">
                          <c:v>5,155,230.52</c:v>
                        </c:pt>
                        <c:pt idx="103">
                          <c:v>3,559,089.75</c:v>
                        </c:pt>
                        <c:pt idx="104">
                          <c:v>12,918,730.63</c:v>
                        </c:pt>
                        <c:pt idx="105">
                          <c:v>7,769,525.55</c:v>
                        </c:pt>
                        <c:pt idx="106">
                          <c:v>12,431,214.26</c:v>
                        </c:pt>
                        <c:pt idx="107">
                          <c:v>4,230,697.20</c:v>
                        </c:pt>
                        <c:pt idx="108">
                          <c:v>3,853,697.90</c:v>
                        </c:pt>
                        <c:pt idx="109">
                          <c:v>3,479,419.22</c:v>
                        </c:pt>
                        <c:pt idx="110">
                          <c:v>8,991,436.44</c:v>
                        </c:pt>
                        <c:pt idx="111">
                          <c:v>6,147,473.66</c:v>
                        </c:pt>
                        <c:pt idx="112">
                          <c:v>3,688,188.02</c:v>
                        </c:pt>
                        <c:pt idx="113">
                          <c:v>20,584,525.45</c:v>
                        </c:pt>
                        <c:pt idx="114">
                          <c:v>4,599,057.35</c:v>
                        </c:pt>
                        <c:pt idx="115">
                          <c:v>2,863,045.43</c:v>
                        </c:pt>
                        <c:pt idx="116">
                          <c:v>8,507,655.30</c:v>
                        </c:pt>
                        <c:pt idx="117">
                          <c:v>44,351,003.29</c:v>
                        </c:pt>
                        <c:pt idx="118">
                          <c:v>1,428,447.56</c:v>
                        </c:pt>
                        <c:pt idx="119">
                          <c:v>29,507,870.54</c:v>
                        </c:pt>
                        <c:pt idx="120">
                          <c:v>63,656,968.05</c:v>
                        </c:pt>
                        <c:pt idx="121">
                          <c:v>19,436,019.90</c:v>
                        </c:pt>
                        <c:pt idx="122">
                          <c:v>9,283,461.89</c:v>
                        </c:pt>
                        <c:pt idx="123">
                          <c:v>479,564,678.80</c:v>
                        </c:pt>
                        <c:pt idx="124">
                          <c:v>94,437,310.45</c:v>
                        </c:pt>
                        <c:pt idx="125">
                          <c:v>35,273,614.76</c:v>
                        </c:pt>
                        <c:pt idx="126">
                          <c:v>129,710,925.21</c:v>
                        </c:pt>
                        <c:pt idx="127">
                          <c:v>609,275,604.01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2,899,483.78</c:v>
                        </c:pt>
                        <c:pt idx="58">
                          <c:v>1,210,717.48</c:v>
                        </c:pt>
                        <c:pt idx="59">
                          <c:v>56,406,006.14</c:v>
                        </c:pt>
                        <c:pt idx="60">
                          <c:v>10,343,957.91</c:v>
                        </c:pt>
                        <c:pt idx="61">
                          <c:v>3,825,865.09</c:v>
                        </c:pt>
                        <c:pt idx="62">
                          <c:v>14,169,823.00</c:v>
                        </c:pt>
                        <c:pt idx="63">
                          <c:v>70,575,829.14</c:v>
                        </c:pt>
                        <c:pt idx="64">
                          <c:v>0.00</c:v>
                        </c:pt>
                        <c:pt idx="65">
                          <c:v>0.00</c:v>
                        </c:pt>
                        <c:pt idx="66">
                          <c:v>0.00</c:v>
                        </c:pt>
                        <c:pt idx="67">
                          <c:v>0.00</c:v>
                        </c:pt>
                        <c:pt idx="68">
                          <c:v>0.00</c:v>
                        </c:pt>
                        <c:pt idx="69">
                          <c:v>0.00</c:v>
                        </c:pt>
                        <c:pt idx="70">
                          <c:v>15,800.00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15,800.00</c:v>
                        </c:pt>
                        <c:pt idx="124">
                          <c:v>0.00</c:v>
                        </c:pt>
                        <c:pt idx="125">
                          <c:v>0.00</c:v>
                        </c:pt>
                        <c:pt idx="126">
                          <c:v>0.00</c:v>
                        </c:pt>
                        <c:pt idx="127">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16,430,408.12</c:v>
                        </c:pt>
                        <c:pt idx="58">
                          <c:v>7,890,942.61</c:v>
                        </c:pt>
                        <c:pt idx="59">
                          <c:v>403,596,390.57</c:v>
                        </c:pt>
                        <c:pt idx="60">
                          <c:v>67,633,570.95</c:v>
                        </c:pt>
                        <c:pt idx="61">
                          <c:v>25,015,271.82</c:v>
                        </c:pt>
                        <c:pt idx="62">
                          <c:v>92,648,842.77</c:v>
                        </c:pt>
                        <c:pt idx="63">
                          <c:v>496,245,233.34</c:v>
                        </c:pt>
                        <c:pt idx="64">
                          <c:v>0.00</c:v>
                        </c:pt>
                        <c:pt idx="65">
                          <c:v>0.00</c:v>
                        </c:pt>
                        <c:pt idx="66">
                          <c:v>0.00</c:v>
                        </c:pt>
                        <c:pt idx="67">
                          <c:v>0.00</c:v>
                        </c:pt>
                        <c:pt idx="68">
                          <c:v>0.00</c:v>
                        </c:pt>
                        <c:pt idx="69">
                          <c:v>0.00</c:v>
                        </c:pt>
                        <c:pt idx="70">
                          <c:v>0.00</c:v>
                        </c:pt>
                        <c:pt idx="71">
                          <c:v>0.00</c:v>
                        </c:pt>
                        <c:pt idx="72">
                          <c:v>597,528.90</c:v>
                        </c:pt>
                        <c:pt idx="73">
                          <c:v>0.00</c:v>
                        </c:pt>
                        <c:pt idx="74">
                          <c:v>0.00</c:v>
                        </c:pt>
                        <c:pt idx="75">
                          <c:v>0.00</c:v>
                        </c:pt>
                        <c:pt idx="76">
                          <c:v>0.00</c:v>
                        </c:pt>
                        <c:pt idx="77">
                          <c:v>543,433.34</c:v>
                        </c:pt>
                        <c:pt idx="78">
                          <c:v>507,496.23</c:v>
                        </c:pt>
                        <c:pt idx="79">
                          <c:v>20,277.60</c:v>
                        </c:pt>
                        <c:pt idx="80">
                          <c:v>0.00</c:v>
                        </c:pt>
                        <c:pt idx="81">
                          <c:v>72,400.00</c:v>
                        </c:pt>
                        <c:pt idx="82">
                          <c:v>911,499.29</c:v>
                        </c:pt>
                        <c:pt idx="83">
                          <c:v>0.00</c:v>
                        </c:pt>
                        <c:pt idx="84">
                          <c:v>0.00</c:v>
                        </c:pt>
                        <c:pt idx="85">
                          <c:v>0.00</c:v>
                        </c:pt>
                        <c:pt idx="86">
                          <c:v>0.00</c:v>
                        </c:pt>
                        <c:pt idx="87">
                          <c:v>0.00</c:v>
                        </c:pt>
                        <c:pt idx="88">
                          <c:v>325,745.36</c:v>
                        </c:pt>
                        <c:pt idx="89">
                          <c:v>68,159.00</c:v>
                        </c:pt>
                        <c:pt idx="90">
                          <c:v>0.00</c:v>
                        </c:pt>
                        <c:pt idx="91">
                          <c:v>0.00</c:v>
                        </c:pt>
                        <c:pt idx="92">
                          <c:v>461,439.46</c:v>
                        </c:pt>
                        <c:pt idx="93">
                          <c:v>5,355.00</c:v>
                        </c:pt>
                        <c:pt idx="94">
                          <c:v>0.00</c:v>
                        </c:pt>
                        <c:pt idx="95">
                          <c:v>26,247.88</c:v>
                        </c:pt>
                        <c:pt idx="96">
                          <c:v>0.00</c:v>
                        </c:pt>
                        <c:pt idx="97">
                          <c:v>0.00</c:v>
                        </c:pt>
                        <c:pt idx="98">
                          <c:v>0.00</c:v>
                        </c:pt>
                        <c:pt idx="99">
                          <c:v>0.00</c:v>
                        </c:pt>
                        <c:pt idx="100">
                          <c:v>0.00</c:v>
                        </c:pt>
                        <c:pt idx="101">
                          <c:v>400,697.18</c:v>
                        </c:pt>
                        <c:pt idx="102">
                          <c:v>58,793.52</c:v>
                        </c:pt>
                        <c:pt idx="103">
                          <c:v>0.00</c:v>
                        </c:pt>
                        <c:pt idx="104">
                          <c:v>0.00</c:v>
                        </c:pt>
                        <c:pt idx="105">
                          <c:v>0.00</c:v>
                        </c:pt>
                        <c:pt idx="106">
                          <c:v>0.00</c:v>
                        </c:pt>
                        <c:pt idx="107">
                          <c:v>0.00</c:v>
                        </c:pt>
                        <c:pt idx="108">
                          <c:v>0.00</c:v>
                        </c:pt>
                        <c:pt idx="109">
                          <c:v>0.00</c:v>
                        </c:pt>
                        <c:pt idx="110">
                          <c:v>0.00</c:v>
                        </c:pt>
                        <c:pt idx="111">
                          <c:v>2,249.96</c:v>
                        </c:pt>
                        <c:pt idx="112">
                          <c:v>0.00</c:v>
                        </c:pt>
                        <c:pt idx="113">
                          <c:v>0.00</c:v>
                        </c:pt>
                        <c:pt idx="114">
                          <c:v>0.00</c:v>
                        </c:pt>
                        <c:pt idx="115">
                          <c:v>172.96</c:v>
                        </c:pt>
                        <c:pt idx="116">
                          <c:v>0.00</c:v>
                        </c:pt>
                        <c:pt idx="117">
                          <c:v>88,702.05</c:v>
                        </c:pt>
                        <c:pt idx="118">
                          <c:v>0.00</c:v>
                        </c:pt>
                        <c:pt idx="119">
                          <c:v>58,994.12</c:v>
                        </c:pt>
                        <c:pt idx="120">
                          <c:v>474,275.93</c:v>
                        </c:pt>
                        <c:pt idx="121">
                          <c:v>106,128.00</c:v>
                        </c:pt>
                        <c:pt idx="122">
                          <c:v>0.00</c:v>
                        </c:pt>
                        <c:pt idx="123">
                          <c:v>4,729,595.78</c:v>
                        </c:pt>
                        <c:pt idx="124">
                          <c:v>14,868,403.45</c:v>
                        </c:pt>
                        <c:pt idx="125">
                          <c:v>5,843,883.30</c:v>
                        </c:pt>
                        <c:pt idx="126">
                          <c:v>9,459,191.56</c:v>
                        </c:pt>
                        <c:pt idx="127">
                          <c:v>14,188,787.34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19,329,891.90</c:v>
                        </c:pt>
                        <c:pt idx="58">
                          <c:v>9,283,461.89</c:v>
                        </c:pt>
                        <c:pt idx="59">
                          <c:v>474,819,283.02</c:v>
                        </c:pt>
                        <c:pt idx="60">
                          <c:v>79,568,907.00</c:v>
                        </c:pt>
                        <c:pt idx="61">
                          <c:v>29,429,731.46</c:v>
                        </c:pt>
                        <c:pt idx="62">
                          <c:v>108,998,638.46</c:v>
                        </c:pt>
                        <c:pt idx="63">
                          <c:v>583,817,921.48</c:v>
                        </c:pt>
                      </c:lvl>
                    </c:multiLvlStrCache>
                  </c:multiLvlStrRef>
                </c15:cat>
              </c15:filteredCategoryTitle>
            </c:ext>
          </c:extLst>
        </c:ser>
        <c:dLbls>
          <c:showLegendKey val="0"/>
          <c:showVal val="0"/>
          <c:showCatName val="0"/>
          <c:showSerName val="0"/>
          <c:showPercent val="0"/>
          <c:showBubbleSize val="0"/>
        </c:dLbls>
        <c:gapWidth val="150"/>
        <c:axId val="228775160"/>
        <c:axId val="152470912"/>
      </c:barChart>
      <c:catAx>
        <c:axId val="228775160"/>
        <c:scaling>
          <c:orientation val="minMax"/>
        </c:scaling>
        <c:delete val="0"/>
        <c:axPos val="b"/>
        <c:numFmt formatCode="General" sourceLinked="0"/>
        <c:majorTickMark val="out"/>
        <c:minorTickMark val="none"/>
        <c:tickLblPos val="nextTo"/>
        <c:crossAx val="152470912"/>
        <c:crosses val="autoZero"/>
        <c:auto val="1"/>
        <c:lblAlgn val="ctr"/>
        <c:lblOffset val="100"/>
        <c:noMultiLvlLbl val="0"/>
      </c:catAx>
      <c:valAx>
        <c:axId val="152470912"/>
        <c:scaling>
          <c:orientation val="minMax"/>
        </c:scaling>
        <c:delete val="0"/>
        <c:axPos val="l"/>
        <c:majorGridlines/>
        <c:numFmt formatCode="General" sourceLinked="1"/>
        <c:majorTickMark val="out"/>
        <c:minorTickMark val="none"/>
        <c:tickLblPos val="nextTo"/>
        <c:crossAx val="2287751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Ianuarie/Anexa%20%203%20-%20%20Lista%20contracte%20POIM%2031.01.2019%20%20FIN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Anexa%20%203%20-%20%20Lista%20contracte%20POIM%2031.01.2019%20%20pt%20publicat%2006.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sheetData sheetId="1">
        <row r="9">
          <cell r="C9" t="str">
            <v>Axă prioritară/Prioritate de investiţii/Obiectiv specific/Priority Axis/Investment Priority/Specific Objective</v>
          </cell>
          <cell r="D9" t="str">
            <v>Titlu proiect/Project Title</v>
          </cell>
          <cell r="J9" t="str">
            <v>Data de începere a proiectului/Start date of the project</v>
          </cell>
          <cell r="K9" t="str">
            <v>Data de finalizare a proiectului/End date of the project</v>
          </cell>
          <cell r="L9" t="str">
            <v>Rata de cofinanțare UE/EU co-financing rate</v>
          </cell>
          <cell r="O9" t="str">
            <v>Tip beneficiar/Beneficiary type</v>
          </cell>
          <cell r="P9" t="str">
            <v>Categorie de intervenție/Category of Intervention</v>
          </cell>
          <cell r="Q9" t="str">
            <v>Valoare totala eligibila /Total eligible value</v>
          </cell>
          <cell r="X9" t="str">
            <v>Total valoare proiect/Total project value</v>
          </cell>
          <cell r="Y9" t="str">
            <v>Stadiu proiect 
(în implementare/ reziliat/ finalizat)/Project stage (in implementation/terminated/completed</v>
          </cell>
          <cell r="AA9" t="str">
            <v>Plăţi către beneficiari (lei)/Payments to the beneficiaries</v>
          </cell>
        </row>
        <row r="10">
          <cell r="T10" t="str">
            <v>Contributia proprie a beneficiarului/Contribution of the beneficiary</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refreshError="1">
        <row r="9">
          <cell r="C9" t="str">
            <v>Axă prioritară/Prioritate de investiţii/Obiectiv specific/Priority Axis/Investment Priority/Specific Objective</v>
          </cell>
          <cell r="U9" t="str">
            <v>Cheltuieli neeligibile/Non-eligible expenditure/Net Generated Income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F322"/>
  <sheetViews>
    <sheetView tabSelected="1" zoomScale="70" zoomScaleNormal="70" workbookViewId="0">
      <pane xSplit="3" ySplit="11" topLeftCell="S132" activePane="bottomRight" state="frozen"/>
      <selection pane="topRight" activeCell="D1" sqref="D1"/>
      <selection pane="bottomLeft" activeCell="A12" sqref="A12"/>
      <selection pane="bottomRight" activeCell="AD28" sqref="AD28"/>
    </sheetView>
  </sheetViews>
  <sheetFormatPr defaultColWidth="9.140625" defaultRowHeight="15" x14ac:dyDescent="0.25"/>
  <cols>
    <col min="1" max="1" width="4.85546875" style="2" customWidth="1"/>
    <col min="2" max="2" width="8.7109375" style="5" customWidth="1"/>
    <col min="3" max="3" width="42" style="2" customWidth="1"/>
    <col min="4" max="4" width="43.7109375" style="2" customWidth="1"/>
    <col min="5" max="5" width="20" style="5" customWidth="1"/>
    <col min="6" max="6" width="22" style="5" customWidth="1"/>
    <col min="7" max="7" width="38.140625" style="5" hidden="1" customWidth="1"/>
    <col min="8" max="8" width="26.85546875" style="2" customWidth="1"/>
    <col min="9" max="9" width="91.42578125" style="5" customWidth="1"/>
    <col min="10" max="10" width="25.7109375" style="5" customWidth="1"/>
    <col min="11" max="11" width="18.85546875" style="5" customWidth="1"/>
    <col min="12" max="12" width="15.140625" style="5" customWidth="1"/>
    <col min="13" max="13" width="29.7109375" style="5" customWidth="1"/>
    <col min="14" max="14" width="42.85546875" style="5" customWidth="1"/>
    <col min="15" max="15" width="16.28515625" style="5" customWidth="1"/>
    <col min="16" max="16" width="21.140625" style="5" customWidth="1"/>
    <col min="17" max="17" width="26" style="5" customWidth="1"/>
    <col min="18" max="18" width="24.5703125" style="2" customWidth="1"/>
    <col min="19" max="19" width="22.28515625" style="2" customWidth="1"/>
    <col min="20" max="20" width="24.85546875" style="2" customWidth="1"/>
    <col min="21" max="21" width="18.7109375" style="5" hidden="1" customWidth="1"/>
    <col min="22" max="22" width="24.42578125" style="2" customWidth="1"/>
    <col min="23" max="23" width="24.5703125" style="2" customWidth="1"/>
    <col min="24" max="24" width="26.7109375" style="2" customWidth="1"/>
    <col min="25" max="25" width="18.28515625" style="5" customWidth="1"/>
    <col min="26" max="26" width="20.42578125" style="5" hidden="1" customWidth="1"/>
    <col min="27" max="27" width="22.42578125" style="6" customWidth="1"/>
    <col min="28" max="28" width="25.7109375"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2" spans="1:31" x14ac:dyDescent="0.25">
      <c r="C2" s="5"/>
      <c r="H2" s="5"/>
      <c r="R2" s="5"/>
      <c r="S2" s="5"/>
      <c r="T2" s="5"/>
      <c r="V2" s="5"/>
      <c r="W2" s="5"/>
      <c r="X2" s="5"/>
    </row>
    <row r="3" spans="1:31" ht="30" x14ac:dyDescent="0.25">
      <c r="C3" s="288" t="s">
        <v>1512</v>
      </c>
      <c r="D3" s="288"/>
      <c r="H3" s="5"/>
      <c r="R3" s="5"/>
      <c r="S3" s="5"/>
      <c r="T3" s="5"/>
      <c r="V3" s="5"/>
      <c r="W3" s="5"/>
      <c r="X3" s="5"/>
    </row>
    <row r="4" spans="1:31" ht="15.75" customHeight="1" x14ac:dyDescent="0.25">
      <c r="A4" s="3"/>
      <c r="C4" s="5"/>
      <c r="D4" s="5"/>
      <c r="H4" s="5"/>
      <c r="Q4" s="32"/>
      <c r="R4" s="5"/>
      <c r="S4" s="5"/>
      <c r="T4" s="5"/>
      <c r="V4" s="5"/>
      <c r="W4" s="5"/>
      <c r="X4" s="5"/>
    </row>
    <row r="5" spans="1:31" ht="48" customHeight="1" x14ac:dyDescent="0.25">
      <c r="A5" s="3"/>
      <c r="B5" s="13"/>
      <c r="C5" s="288" t="s">
        <v>1513</v>
      </c>
      <c r="D5" s="5"/>
      <c r="E5" s="13"/>
      <c r="F5" s="13"/>
      <c r="G5" s="287" t="s">
        <v>55</v>
      </c>
      <c r="H5" s="287"/>
      <c r="I5" s="287"/>
      <c r="J5" s="12"/>
      <c r="K5" s="13"/>
      <c r="L5" s="13"/>
      <c r="M5" s="13"/>
      <c r="N5" s="13"/>
      <c r="O5" s="13"/>
      <c r="P5" s="13"/>
      <c r="Q5" s="9"/>
      <c r="R5" s="258"/>
      <c r="S5" s="48"/>
      <c r="T5" s="16"/>
      <c r="V5" s="48"/>
      <c r="W5" s="13"/>
      <c r="X5" s="13"/>
      <c r="Y5" s="30"/>
      <c r="Z5" s="30"/>
      <c r="AA5" s="47"/>
      <c r="AB5" s="6"/>
      <c r="AC5" s="6"/>
    </row>
    <row r="6" spans="1:31" ht="15.75" customHeight="1" x14ac:dyDescent="0.25">
      <c r="A6" s="3"/>
      <c r="B6" s="13"/>
      <c r="C6" s="12"/>
      <c r="D6" s="13"/>
      <c r="E6" s="13"/>
      <c r="F6" s="13"/>
      <c r="G6" s="13"/>
      <c r="H6" s="13"/>
      <c r="I6" s="13"/>
      <c r="J6" s="13"/>
      <c r="K6" s="13"/>
      <c r="L6" s="13"/>
      <c r="M6" s="13"/>
      <c r="N6" s="13"/>
      <c r="O6" s="13"/>
      <c r="P6" s="13"/>
      <c r="Q6" s="74"/>
      <c r="R6" s="74"/>
      <c r="S6" s="74"/>
      <c r="T6" s="32"/>
      <c r="U6" s="8"/>
      <c r="V6" s="5"/>
      <c r="W6" s="13"/>
      <c r="X6" s="13"/>
      <c r="Y6" s="6"/>
      <c r="Z6" s="6"/>
      <c r="AA6" s="14"/>
      <c r="AB6" s="14"/>
      <c r="AC6" s="14"/>
    </row>
    <row r="7" spans="1:31" ht="15.75" customHeight="1" x14ac:dyDescent="0.25">
      <c r="A7" s="3"/>
      <c r="B7" s="53"/>
      <c r="C7" s="53"/>
      <c r="D7" s="53"/>
      <c r="E7" s="53"/>
      <c r="F7" s="53"/>
      <c r="G7" s="53"/>
      <c r="I7" s="53"/>
      <c r="J7" s="53"/>
      <c r="K7" s="53"/>
      <c r="L7" s="53"/>
      <c r="M7" s="53"/>
      <c r="N7" s="53"/>
      <c r="O7" s="53"/>
      <c r="P7" s="74"/>
      <c r="Q7" s="9"/>
      <c r="R7" s="9"/>
      <c r="S7" s="9"/>
      <c r="T7" s="53"/>
      <c r="U7" s="55"/>
      <c r="V7" s="53"/>
      <c r="W7" s="53"/>
      <c r="X7" s="53"/>
      <c r="Y7" s="53"/>
      <c r="Z7" s="53"/>
      <c r="AA7" s="54"/>
      <c r="AB7" s="54"/>
      <c r="AC7" s="31"/>
      <c r="AD7" s="1"/>
      <c r="AE7" s="1"/>
    </row>
    <row r="8" spans="1:31" ht="30" customHeight="1" thickBot="1" x14ac:dyDescent="0.35">
      <c r="A8" s="3"/>
      <c r="B8" s="80"/>
      <c r="C8" s="81" t="s">
        <v>1335</v>
      </c>
      <c r="D8" s="82"/>
      <c r="E8" s="82"/>
      <c r="F8" s="83">
        <v>4.7516999999999996</v>
      </c>
      <c r="G8" s="82"/>
      <c r="H8" s="82"/>
      <c r="I8" s="82"/>
      <c r="J8" s="82"/>
      <c r="K8" s="82"/>
      <c r="L8" s="82"/>
      <c r="M8" s="82"/>
      <c r="N8" s="82"/>
      <c r="O8" s="82"/>
      <c r="P8" s="82"/>
      <c r="Q8" s="84"/>
      <c r="R8" s="84"/>
      <c r="S8" s="84"/>
      <c r="T8" s="82"/>
      <c r="U8" s="82"/>
      <c r="V8" s="82"/>
      <c r="W8" s="82"/>
      <c r="X8" s="82" t="s">
        <v>325</v>
      </c>
      <c r="Y8" s="85"/>
      <c r="Z8" s="85"/>
      <c r="AA8" s="86"/>
      <c r="AB8" s="86"/>
      <c r="AC8" s="86"/>
      <c r="AD8" s="87"/>
      <c r="AE8" s="87"/>
    </row>
    <row r="9" spans="1:31" s="5" customFormat="1" ht="49.5" customHeight="1" x14ac:dyDescent="0.3">
      <c r="B9" s="275" t="s">
        <v>49</v>
      </c>
      <c r="C9" s="289" t="str">
        <f>'[1]Contracte semnate'!$C$9</f>
        <v>Axă prioritară/Prioritate de investiţii/Obiectiv specific/Priority Axis/Investment Priority/Specific Objective</v>
      </c>
      <c r="D9" s="289" t="str">
        <f>'[1]Contracte semnate'!$D$9</f>
        <v>Titlu proiect/Project Title</v>
      </c>
      <c r="E9" s="289" t="s">
        <v>1514</v>
      </c>
      <c r="F9" s="289" t="s">
        <v>1515</v>
      </c>
      <c r="G9" s="277" t="s">
        <v>197</v>
      </c>
      <c r="H9" s="289" t="s">
        <v>1516</v>
      </c>
      <c r="I9" s="291" t="s">
        <v>1517</v>
      </c>
      <c r="J9" s="291" t="str">
        <f>'[1]Contracte semnate'!$J$9</f>
        <v>Data de începere a proiectului/Start date of the project</v>
      </c>
      <c r="K9" s="291" t="str">
        <f>'[1]Contracte semnate'!$K$9</f>
        <v>Data de finalizare a proiectului/End date of the project</v>
      </c>
      <c r="L9" s="289" t="str">
        <f>'[1]Contracte semnate'!$L$9</f>
        <v>Rata de cofinanțare UE/EU co-financing rate</v>
      </c>
      <c r="M9" s="293" t="s">
        <v>1518</v>
      </c>
      <c r="N9" s="293" t="s">
        <v>1519</v>
      </c>
      <c r="O9" s="289" t="str">
        <f>'[1]Contracte semnate'!$O$9</f>
        <v>Tip beneficiar/Beneficiary type</v>
      </c>
      <c r="P9" s="291" t="str">
        <f>'[1]Contracte semnate'!$P$9</f>
        <v>Categorie de intervenție/Category of Intervention</v>
      </c>
      <c r="Q9" s="289" t="str">
        <f>'[1]Contracte semnate'!$Q$9</f>
        <v>Valoare totala eligibila /Total eligible value</v>
      </c>
      <c r="R9" s="295" t="s">
        <v>1520</v>
      </c>
      <c r="S9" s="296"/>
      <c r="T9" s="296"/>
      <c r="U9" s="297"/>
      <c r="V9" s="298" t="str">
        <f>'[2]Contracte semnate'!U9</f>
        <v>Cheltuieli neeligibile/Non-eligible expenditure/Net Generated Income</v>
      </c>
      <c r="W9" s="298" t="s">
        <v>11</v>
      </c>
      <c r="X9" s="299" t="str">
        <f>'[1]Contracte semnate'!$X$9</f>
        <v>Total valoare proiect/Total project value</v>
      </c>
      <c r="Y9" s="299" t="str">
        <f>'[1]Contracte semnate'!$Y$9</f>
        <v>Stadiu proiect 
(în implementare/ reziliat/ finalizat)/Project stage (in implementation/terminated/completed</v>
      </c>
      <c r="Z9" s="281" t="s">
        <v>373</v>
      </c>
      <c r="AA9" s="295" t="str">
        <f>'[1]Contracte semnate'!$AA$9</f>
        <v>Plăţi către beneficiari (lei)/Payments to the beneficiaries</v>
      </c>
      <c r="AB9" s="303"/>
      <c r="AC9" s="86"/>
      <c r="AD9" s="88"/>
      <c r="AE9" s="88"/>
    </row>
    <row r="10" spans="1:31" s="5" customFormat="1" ht="68.25" customHeight="1" x14ac:dyDescent="0.3">
      <c r="B10" s="276"/>
      <c r="C10" s="290"/>
      <c r="D10" s="290"/>
      <c r="E10" s="290"/>
      <c r="F10" s="290"/>
      <c r="G10" s="278"/>
      <c r="H10" s="290"/>
      <c r="I10" s="292"/>
      <c r="J10" s="292"/>
      <c r="K10" s="292"/>
      <c r="L10" s="290"/>
      <c r="M10" s="294"/>
      <c r="N10" s="294"/>
      <c r="O10" s="290"/>
      <c r="P10" s="292"/>
      <c r="Q10" s="290"/>
      <c r="R10" s="252" t="s">
        <v>1521</v>
      </c>
      <c r="S10" s="252" t="s">
        <v>1522</v>
      </c>
      <c r="T10" s="252" t="str">
        <f>'[1]Contracte semnate'!$T$10</f>
        <v>Contributia proprie a beneficiarului/Contribution of the beneficiary</v>
      </c>
      <c r="U10" s="60" t="s">
        <v>374</v>
      </c>
      <c r="V10" s="300"/>
      <c r="W10" s="301"/>
      <c r="X10" s="302"/>
      <c r="Y10" s="302"/>
      <c r="Z10" s="282"/>
      <c r="AA10" s="304" t="s">
        <v>1521</v>
      </c>
      <c r="AB10" s="305" t="s">
        <v>1523</v>
      </c>
      <c r="AC10" s="86"/>
      <c r="AD10" s="88"/>
      <c r="AE10" s="88"/>
    </row>
    <row r="11" spans="1:31" s="5" customFormat="1" ht="22.5" customHeight="1" x14ac:dyDescent="0.3">
      <c r="B11" s="89"/>
      <c r="C11" s="90" t="s">
        <v>150</v>
      </c>
      <c r="D11" s="90"/>
      <c r="E11" s="90"/>
      <c r="F11" s="90"/>
      <c r="G11" s="90"/>
      <c r="H11" s="90"/>
      <c r="I11" s="90"/>
      <c r="J11" s="90"/>
      <c r="K11" s="90"/>
      <c r="L11" s="90"/>
      <c r="M11" s="90"/>
      <c r="N11" s="90"/>
      <c r="O11" s="90"/>
      <c r="P11" s="90"/>
      <c r="Q11" s="90"/>
      <c r="R11" s="90"/>
      <c r="S11" s="90"/>
      <c r="T11" s="90"/>
      <c r="U11" s="90"/>
      <c r="V11" s="90"/>
      <c r="W11" s="90"/>
      <c r="X11" s="90"/>
      <c r="Y11" s="90"/>
      <c r="Z11" s="90"/>
      <c r="AA11" s="90"/>
      <c r="AB11" s="89"/>
      <c r="AC11" s="86"/>
      <c r="AD11" s="88"/>
      <c r="AE11" s="88"/>
    </row>
    <row r="12" spans="1:31" s="5" customFormat="1" ht="87.75" customHeight="1" x14ac:dyDescent="0.3">
      <c r="B12" s="91">
        <v>1</v>
      </c>
      <c r="C12" s="272" t="s">
        <v>1225</v>
      </c>
      <c r="D12" s="92" t="s">
        <v>1430</v>
      </c>
      <c r="E12" s="93">
        <v>110647</v>
      </c>
      <c r="F12" s="94" t="s">
        <v>206</v>
      </c>
      <c r="G12" s="280" t="s">
        <v>203</v>
      </c>
      <c r="H12" s="95" t="s">
        <v>148</v>
      </c>
      <c r="I12" s="96" t="s">
        <v>409</v>
      </c>
      <c r="J12" s="97" t="s">
        <v>410</v>
      </c>
      <c r="K12" s="97" t="s">
        <v>1382</v>
      </c>
      <c r="L12" s="98">
        <v>0.75</v>
      </c>
      <c r="M12" s="99" t="str">
        <f>VLOOKUP($E12,Sheet1!$A:$C,2,FALSE)</f>
        <v>Regiunea 6 Nord-Vest</v>
      </c>
      <c r="N12" s="99" t="str">
        <f>VLOOKUP($E12,Sheet1!$A:$C,3,FALSE)</f>
        <v>Timis</v>
      </c>
      <c r="O12" s="95" t="s">
        <v>375</v>
      </c>
      <c r="P12" s="95" t="s">
        <v>691</v>
      </c>
      <c r="Q12" s="231">
        <f>+R12+S12+T12</f>
        <v>51002223.5</v>
      </c>
      <c r="R12" s="231">
        <v>43351889.969999999</v>
      </c>
      <c r="S12" s="231">
        <v>0</v>
      </c>
      <c r="T12" s="231">
        <v>7650333.5300000003</v>
      </c>
      <c r="U12" s="231"/>
      <c r="V12" s="231">
        <v>26741042.050000001</v>
      </c>
      <c r="W12" s="231">
        <v>0</v>
      </c>
      <c r="X12" s="101">
        <f>+R12+S12+T12+V12+W12</f>
        <v>77743265.549999997</v>
      </c>
      <c r="Y12" s="101" t="s">
        <v>378</v>
      </c>
      <c r="Z12" s="101" t="s">
        <v>379</v>
      </c>
      <c r="AA12" s="59">
        <v>0</v>
      </c>
      <c r="AB12" s="59">
        <v>0</v>
      </c>
      <c r="AC12" s="87"/>
      <c r="AD12" s="87"/>
      <c r="AE12" s="87"/>
    </row>
    <row r="13" spans="1:31" s="5" customFormat="1" ht="139.5" customHeight="1" x14ac:dyDescent="0.3">
      <c r="B13" s="102">
        <f>+B12+1</f>
        <v>2</v>
      </c>
      <c r="C13" s="273"/>
      <c r="D13" s="92" t="s">
        <v>1431</v>
      </c>
      <c r="E13" s="57">
        <v>110562</v>
      </c>
      <c r="F13" s="94" t="s">
        <v>207</v>
      </c>
      <c r="G13" s="280"/>
      <c r="H13" s="95" t="s">
        <v>148</v>
      </c>
      <c r="I13" s="96" t="s">
        <v>396</v>
      </c>
      <c r="J13" s="97">
        <v>41640</v>
      </c>
      <c r="K13" s="97" t="s">
        <v>1379</v>
      </c>
      <c r="L13" s="98">
        <v>0.75</v>
      </c>
      <c r="M13" s="99" t="str">
        <f>VLOOKUP($E13,Sheet1!$A:$C,2,FALSE)</f>
        <v>Regiunea 5 Vest</v>
      </c>
      <c r="N13" s="99" t="str">
        <f>VLOOKUP($E13,Sheet1!$A:$C,3,FALSE)</f>
        <v>Hunedoara,Timis</v>
      </c>
      <c r="O13" s="95" t="s">
        <v>375</v>
      </c>
      <c r="P13" s="95" t="s">
        <v>691</v>
      </c>
      <c r="Q13" s="100">
        <f t="shared" ref="Q13:Q22" si="0">+R13+S13+T13</f>
        <v>1988825344.78</v>
      </c>
      <c r="R13" s="101">
        <v>1491619008.585</v>
      </c>
      <c r="S13" s="101">
        <v>0</v>
      </c>
      <c r="T13" s="101">
        <v>497206336.19499999</v>
      </c>
      <c r="U13" s="101"/>
      <c r="V13" s="100">
        <v>500194109.66000003</v>
      </c>
      <c r="W13" s="100">
        <v>0</v>
      </c>
      <c r="X13" s="101">
        <f>+R13+S13+T13+V13+W13</f>
        <v>2489019454.4400001</v>
      </c>
      <c r="Y13" s="101" t="s">
        <v>378</v>
      </c>
      <c r="Z13" s="101" t="s">
        <v>830</v>
      </c>
      <c r="AA13" s="59">
        <v>617135952.67999995</v>
      </c>
      <c r="AB13" s="59">
        <v>205711984.19000003</v>
      </c>
      <c r="AC13" s="87"/>
      <c r="AD13" s="87"/>
      <c r="AE13" s="87"/>
    </row>
    <row r="14" spans="1:31" s="5" customFormat="1" ht="159.75" customHeight="1" x14ac:dyDescent="0.3">
      <c r="B14" s="91">
        <f t="shared" ref="B14:B22" si="1">+B13+1</f>
        <v>3</v>
      </c>
      <c r="C14" s="273"/>
      <c r="D14" s="92" t="s">
        <v>705</v>
      </c>
      <c r="E14" s="57">
        <v>115748</v>
      </c>
      <c r="F14" s="94" t="s">
        <v>706</v>
      </c>
      <c r="G14" s="280"/>
      <c r="H14" s="95" t="s">
        <v>148</v>
      </c>
      <c r="I14" s="103" t="s">
        <v>734</v>
      </c>
      <c r="J14" s="97" t="s">
        <v>707</v>
      </c>
      <c r="K14" s="97" t="s">
        <v>1091</v>
      </c>
      <c r="L14" s="98">
        <v>0.75</v>
      </c>
      <c r="M14" s="99" t="str">
        <f>VLOOKUP($E14,Sheet1!$A:$C,2,FALSE)</f>
        <v>Regiunea 6 Nord-Vest,Regiunea 7 Centru</v>
      </c>
      <c r="N14" s="99" t="str">
        <f>VLOOKUP($E14,Sheet1!$A:$C,3,FALSE)</f>
        <v>Cluj,Mures</v>
      </c>
      <c r="O14" s="95" t="s">
        <v>375</v>
      </c>
      <c r="P14" s="95" t="s">
        <v>691</v>
      </c>
      <c r="Q14" s="100">
        <f t="shared" si="0"/>
        <v>1513061739.95</v>
      </c>
      <c r="R14" s="101">
        <v>1286102478.98</v>
      </c>
      <c r="S14" s="101">
        <v>0</v>
      </c>
      <c r="T14" s="101">
        <v>226959260.97</v>
      </c>
      <c r="U14" s="101">
        <v>0</v>
      </c>
      <c r="V14" s="101">
        <v>310669257.98000002</v>
      </c>
      <c r="W14" s="101">
        <v>0</v>
      </c>
      <c r="X14" s="101">
        <f t="shared" ref="X14:X20" si="2">+R14+S14+T14+V14+W14</f>
        <v>1823730997.9300001</v>
      </c>
      <c r="Y14" s="101" t="s">
        <v>378</v>
      </c>
      <c r="Z14" s="101" t="s">
        <v>379</v>
      </c>
      <c r="AA14" s="59">
        <v>513342215.77999997</v>
      </c>
      <c r="AB14" s="59">
        <v>168254679.47999999</v>
      </c>
      <c r="AC14" s="87"/>
      <c r="AD14" s="87"/>
      <c r="AE14" s="87"/>
    </row>
    <row r="15" spans="1:31" s="5" customFormat="1" ht="159.75" customHeight="1" x14ac:dyDescent="0.3">
      <c r="B15" s="91">
        <f t="shared" si="1"/>
        <v>4</v>
      </c>
      <c r="C15" s="273"/>
      <c r="D15" s="92" t="s">
        <v>929</v>
      </c>
      <c r="E15" s="57">
        <v>119750</v>
      </c>
      <c r="F15" s="94" t="s">
        <v>930</v>
      </c>
      <c r="G15" s="93"/>
      <c r="H15" s="95" t="s">
        <v>148</v>
      </c>
      <c r="I15" s="103" t="s">
        <v>931</v>
      </c>
      <c r="J15" s="97" t="s">
        <v>932</v>
      </c>
      <c r="K15" s="97" t="s">
        <v>933</v>
      </c>
      <c r="L15" s="98">
        <v>0.75</v>
      </c>
      <c r="M15" s="99" t="s">
        <v>934</v>
      </c>
      <c r="N15" s="99" t="s">
        <v>935</v>
      </c>
      <c r="O15" s="95" t="s">
        <v>375</v>
      </c>
      <c r="P15" s="95" t="s">
        <v>936</v>
      </c>
      <c r="Q15" s="100">
        <f t="shared" si="0"/>
        <v>1705127</v>
      </c>
      <c r="R15" s="101">
        <v>1278845.25</v>
      </c>
      <c r="S15" s="101">
        <v>0</v>
      </c>
      <c r="T15" s="101">
        <v>426281.75</v>
      </c>
      <c r="U15" s="101">
        <v>0</v>
      </c>
      <c r="V15" s="101">
        <v>304513</v>
      </c>
      <c r="W15" s="101">
        <v>0</v>
      </c>
      <c r="X15" s="101">
        <f t="shared" si="2"/>
        <v>2009640</v>
      </c>
      <c r="Y15" s="101" t="s">
        <v>378</v>
      </c>
      <c r="Z15" s="101" t="s">
        <v>379</v>
      </c>
      <c r="AA15" s="59">
        <v>0</v>
      </c>
      <c r="AB15" s="59">
        <v>0</v>
      </c>
      <c r="AC15" s="87"/>
      <c r="AD15" s="87"/>
      <c r="AE15" s="87"/>
    </row>
    <row r="16" spans="1:31" s="5" customFormat="1" ht="78" customHeight="1" x14ac:dyDescent="0.3">
      <c r="B16" s="91">
        <f t="shared" si="1"/>
        <v>5</v>
      </c>
      <c r="C16" s="273"/>
      <c r="D16" s="92" t="s">
        <v>1069</v>
      </c>
      <c r="E16" s="57">
        <v>116393</v>
      </c>
      <c r="F16" s="94" t="s">
        <v>1074</v>
      </c>
      <c r="G16" s="93"/>
      <c r="H16" s="95" t="s">
        <v>148</v>
      </c>
      <c r="I16" s="103" t="s">
        <v>1070</v>
      </c>
      <c r="J16" s="97">
        <v>41640</v>
      </c>
      <c r="K16" s="97" t="s">
        <v>476</v>
      </c>
      <c r="L16" s="98">
        <v>0.75</v>
      </c>
      <c r="M16" s="99" t="s">
        <v>1071</v>
      </c>
      <c r="N16" s="99" t="s">
        <v>1072</v>
      </c>
      <c r="O16" s="95" t="s">
        <v>375</v>
      </c>
      <c r="P16" s="95" t="s">
        <v>1073</v>
      </c>
      <c r="Q16" s="100">
        <f t="shared" si="0"/>
        <v>344950896.79000002</v>
      </c>
      <c r="R16" s="101">
        <v>258713172.61000001</v>
      </c>
      <c r="S16" s="101">
        <v>0</v>
      </c>
      <c r="T16" s="101">
        <v>86237724.180000007</v>
      </c>
      <c r="U16" s="101">
        <v>0</v>
      </c>
      <c r="V16" s="101">
        <v>84718154.109999999</v>
      </c>
      <c r="W16" s="101">
        <v>0</v>
      </c>
      <c r="X16" s="101">
        <f t="shared" si="2"/>
        <v>429669050.90000004</v>
      </c>
      <c r="Y16" s="101" t="s">
        <v>378</v>
      </c>
      <c r="Z16" s="101" t="s">
        <v>379</v>
      </c>
      <c r="AA16" s="59">
        <v>28203780.16</v>
      </c>
      <c r="AB16" s="59">
        <v>9401260.0500000007</v>
      </c>
      <c r="AC16" s="87"/>
      <c r="AD16" s="87"/>
      <c r="AE16" s="87"/>
    </row>
    <row r="17" spans="2:32" s="56" customFormat="1" ht="79.5" customHeight="1" x14ac:dyDescent="0.3">
      <c r="B17" s="91">
        <f t="shared" si="1"/>
        <v>6</v>
      </c>
      <c r="C17" s="274"/>
      <c r="D17" s="57" t="s">
        <v>1116</v>
      </c>
      <c r="E17" s="57">
        <v>123462</v>
      </c>
      <c r="F17" s="94" t="s">
        <v>1117</v>
      </c>
      <c r="G17" s="57"/>
      <c r="H17" s="99" t="s">
        <v>148</v>
      </c>
      <c r="I17" s="103" t="s">
        <v>1118</v>
      </c>
      <c r="J17" s="104">
        <v>43467</v>
      </c>
      <c r="K17" s="104" t="s">
        <v>1119</v>
      </c>
      <c r="L17" s="105">
        <v>0.75</v>
      </c>
      <c r="M17" s="99" t="s">
        <v>1120</v>
      </c>
      <c r="N17" s="99" t="s">
        <v>1121</v>
      </c>
      <c r="O17" s="99" t="s">
        <v>375</v>
      </c>
      <c r="P17" s="99" t="s">
        <v>1073</v>
      </c>
      <c r="Q17" s="100">
        <f t="shared" si="0"/>
        <v>6401800.4699999997</v>
      </c>
      <c r="R17" s="100">
        <v>4801350.3499999996</v>
      </c>
      <c r="S17" s="100">
        <v>0</v>
      </c>
      <c r="T17" s="100">
        <v>1600450.12</v>
      </c>
      <c r="U17" s="100">
        <v>0</v>
      </c>
      <c r="V17" s="100">
        <v>1181172.6599999999</v>
      </c>
      <c r="W17" s="100">
        <v>0</v>
      </c>
      <c r="X17" s="101">
        <f t="shared" si="2"/>
        <v>7582973.1299999999</v>
      </c>
      <c r="Y17" s="100" t="s">
        <v>378</v>
      </c>
      <c r="Z17" s="100" t="s">
        <v>379</v>
      </c>
      <c r="AA17" s="72">
        <v>0</v>
      </c>
      <c r="AB17" s="72">
        <v>0</v>
      </c>
      <c r="AC17" s="107"/>
      <c r="AD17" s="107"/>
      <c r="AE17" s="107"/>
    </row>
    <row r="18" spans="2:32" s="56" customFormat="1" ht="159.75" customHeight="1" x14ac:dyDescent="0.3">
      <c r="B18" s="91">
        <f t="shared" si="1"/>
        <v>7</v>
      </c>
      <c r="C18" s="108"/>
      <c r="D18" s="57" t="s">
        <v>1145</v>
      </c>
      <c r="E18" s="57">
        <v>120919</v>
      </c>
      <c r="F18" s="94" t="s">
        <v>1146</v>
      </c>
      <c r="G18" s="57"/>
      <c r="H18" s="99" t="s">
        <v>148</v>
      </c>
      <c r="I18" s="103" t="s">
        <v>1147</v>
      </c>
      <c r="J18" s="104" t="s">
        <v>1148</v>
      </c>
      <c r="K18" s="104" t="s">
        <v>394</v>
      </c>
      <c r="L18" s="105">
        <v>0.75</v>
      </c>
      <c r="M18" s="99" t="s">
        <v>1149</v>
      </c>
      <c r="N18" s="99" t="s">
        <v>1150</v>
      </c>
      <c r="O18" s="99" t="s">
        <v>375</v>
      </c>
      <c r="P18" s="99">
        <v>28</v>
      </c>
      <c r="Q18" s="100">
        <f t="shared" si="0"/>
        <v>37000</v>
      </c>
      <c r="R18" s="100">
        <v>27750</v>
      </c>
      <c r="S18" s="100">
        <v>0</v>
      </c>
      <c r="T18" s="100">
        <v>9250</v>
      </c>
      <c r="U18" s="100">
        <v>0</v>
      </c>
      <c r="V18" s="100">
        <v>7030</v>
      </c>
      <c r="W18" s="100">
        <v>0</v>
      </c>
      <c r="X18" s="101">
        <f t="shared" si="2"/>
        <v>44030</v>
      </c>
      <c r="Y18" s="100" t="s">
        <v>378</v>
      </c>
      <c r="Z18" s="100" t="s">
        <v>379</v>
      </c>
      <c r="AA18" s="72">
        <v>0</v>
      </c>
      <c r="AB18" s="72">
        <v>0</v>
      </c>
      <c r="AC18" s="107"/>
      <c r="AD18" s="107"/>
      <c r="AE18" s="107"/>
    </row>
    <row r="19" spans="2:32" s="56" customFormat="1" ht="159.75" customHeight="1" x14ac:dyDescent="0.3">
      <c r="B19" s="91">
        <f t="shared" si="1"/>
        <v>8</v>
      </c>
      <c r="C19" s="108"/>
      <c r="D19" s="58" t="s">
        <v>1143</v>
      </c>
      <c r="E19" s="57" t="s">
        <v>1144</v>
      </c>
      <c r="F19" s="94" t="s">
        <v>1155</v>
      </c>
      <c r="G19" s="57"/>
      <c r="H19" s="99" t="s">
        <v>148</v>
      </c>
      <c r="I19" s="103" t="s">
        <v>1151</v>
      </c>
      <c r="J19" s="104" t="s">
        <v>1038</v>
      </c>
      <c r="K19" s="104" t="s">
        <v>1152</v>
      </c>
      <c r="L19" s="105">
        <v>0.75</v>
      </c>
      <c r="M19" s="99" t="s">
        <v>1153</v>
      </c>
      <c r="N19" s="99" t="s">
        <v>1154</v>
      </c>
      <c r="O19" s="99" t="s">
        <v>375</v>
      </c>
      <c r="P19" s="99">
        <v>28</v>
      </c>
      <c r="Q19" s="100">
        <f t="shared" si="0"/>
        <v>145296694.22999999</v>
      </c>
      <c r="R19" s="100">
        <v>108972520.69</v>
      </c>
      <c r="S19" s="100">
        <v>0</v>
      </c>
      <c r="T19" s="100">
        <v>36324173.539999999</v>
      </c>
      <c r="U19" s="100">
        <v>0</v>
      </c>
      <c r="V19" s="100">
        <v>28777782.420000002</v>
      </c>
      <c r="W19" s="100">
        <v>0</v>
      </c>
      <c r="X19" s="101">
        <f t="shared" si="2"/>
        <v>174074476.64999998</v>
      </c>
      <c r="Y19" s="100" t="s">
        <v>378</v>
      </c>
      <c r="Z19" s="100" t="s">
        <v>379</v>
      </c>
      <c r="AA19" s="72">
        <v>83459980.280000001</v>
      </c>
      <c r="AB19" s="72">
        <v>27819993.400000002</v>
      </c>
      <c r="AC19" s="107"/>
      <c r="AD19" s="107"/>
      <c r="AE19" s="107"/>
    </row>
    <row r="20" spans="2:32" s="56" customFormat="1" ht="159.75" customHeight="1" x14ac:dyDescent="0.3">
      <c r="B20" s="102">
        <f t="shared" si="1"/>
        <v>9</v>
      </c>
      <c r="C20" s="108"/>
      <c r="D20" s="58" t="s">
        <v>1234</v>
      </c>
      <c r="E20" s="57">
        <v>122606</v>
      </c>
      <c r="F20" s="94" t="s">
        <v>1244</v>
      </c>
      <c r="G20" s="57"/>
      <c r="H20" s="99" t="s">
        <v>148</v>
      </c>
      <c r="I20" s="103" t="s">
        <v>1236</v>
      </c>
      <c r="J20" s="104" t="s">
        <v>1237</v>
      </c>
      <c r="K20" s="104" t="s">
        <v>394</v>
      </c>
      <c r="L20" s="105">
        <v>0.75</v>
      </c>
      <c r="M20" s="99" t="s">
        <v>1235</v>
      </c>
      <c r="N20" s="99" t="s">
        <v>620</v>
      </c>
      <c r="O20" s="99" t="s">
        <v>375</v>
      </c>
      <c r="P20" s="99">
        <v>28</v>
      </c>
      <c r="Q20" s="100">
        <f t="shared" si="0"/>
        <v>763800.44</v>
      </c>
      <c r="R20" s="100">
        <v>572850.34</v>
      </c>
      <c r="S20" s="100">
        <v>0</v>
      </c>
      <c r="T20" s="100">
        <v>190950.1</v>
      </c>
      <c r="U20" s="100">
        <v>0</v>
      </c>
      <c r="V20" s="100">
        <v>186651.7</v>
      </c>
      <c r="W20" s="100" t="s">
        <v>1276</v>
      </c>
      <c r="X20" s="100">
        <f t="shared" si="2"/>
        <v>950452.1399999999</v>
      </c>
      <c r="Y20" s="100" t="s">
        <v>378</v>
      </c>
      <c r="Z20" s="100" t="s">
        <v>379</v>
      </c>
      <c r="AA20" s="72">
        <v>249460.27</v>
      </c>
      <c r="AB20" s="72">
        <v>83153.42</v>
      </c>
      <c r="AC20" s="107"/>
      <c r="AD20" s="107"/>
      <c r="AE20" s="107"/>
    </row>
    <row r="21" spans="2:32" s="56" customFormat="1" ht="159.75" customHeight="1" x14ac:dyDescent="0.3">
      <c r="B21" s="102">
        <f t="shared" si="1"/>
        <v>10</v>
      </c>
      <c r="C21" s="108"/>
      <c r="D21" s="58" t="s">
        <v>1267</v>
      </c>
      <c r="E21" s="57">
        <v>120234</v>
      </c>
      <c r="F21" s="94" t="s">
        <v>1268</v>
      </c>
      <c r="G21" s="57"/>
      <c r="H21" s="99" t="s">
        <v>148</v>
      </c>
      <c r="I21" s="103" t="s">
        <v>1269</v>
      </c>
      <c r="J21" s="104" t="s">
        <v>1268</v>
      </c>
      <c r="K21" s="104" t="s">
        <v>1270</v>
      </c>
      <c r="L21" s="105">
        <v>0.75</v>
      </c>
      <c r="M21" s="99" t="s">
        <v>1271</v>
      </c>
      <c r="N21" s="99" t="s">
        <v>639</v>
      </c>
      <c r="O21" s="99" t="s">
        <v>375</v>
      </c>
      <c r="P21" s="99">
        <v>28</v>
      </c>
      <c r="Q21" s="100">
        <f t="shared" si="0"/>
        <v>5807308355.0699997</v>
      </c>
      <c r="R21" s="100">
        <v>4355481266.3800001</v>
      </c>
      <c r="S21" s="100"/>
      <c r="T21" s="100">
        <v>1451827088.6900001</v>
      </c>
      <c r="U21" s="100"/>
      <c r="V21" s="100">
        <v>519740774.06999999</v>
      </c>
      <c r="W21" s="100"/>
      <c r="X21" s="100">
        <v>7327494923.1199999</v>
      </c>
      <c r="Y21" s="100" t="s">
        <v>378</v>
      </c>
      <c r="Z21" s="100"/>
      <c r="AA21" s="72">
        <v>64133457.259999998</v>
      </c>
      <c r="AB21" s="72">
        <v>21377819.080000002</v>
      </c>
      <c r="AC21" s="107"/>
      <c r="AD21" s="107"/>
      <c r="AE21" s="107"/>
    </row>
    <row r="22" spans="2:32" s="56" customFormat="1" ht="159.75" customHeight="1" x14ac:dyDescent="0.3">
      <c r="B22" s="102">
        <f t="shared" si="1"/>
        <v>11</v>
      </c>
      <c r="C22" s="108"/>
      <c r="D22" s="58" t="s">
        <v>1393</v>
      </c>
      <c r="E22" s="57">
        <v>188697</v>
      </c>
      <c r="F22" s="94" t="s">
        <v>1394</v>
      </c>
      <c r="G22" s="57"/>
      <c r="H22" s="99" t="s">
        <v>148</v>
      </c>
      <c r="I22" s="103" t="s">
        <v>1395</v>
      </c>
      <c r="J22" s="104">
        <v>43524</v>
      </c>
      <c r="K22" s="104">
        <v>44227</v>
      </c>
      <c r="L22" s="105">
        <v>0.85</v>
      </c>
      <c r="M22" s="99" t="s">
        <v>1396</v>
      </c>
      <c r="N22" s="99" t="s">
        <v>1397</v>
      </c>
      <c r="O22" s="99" t="s">
        <v>375</v>
      </c>
      <c r="P22" s="99">
        <v>28</v>
      </c>
      <c r="Q22" s="100">
        <f t="shared" si="0"/>
        <v>17120453.66</v>
      </c>
      <c r="R22" s="100">
        <v>14552385.609999999</v>
      </c>
      <c r="S22" s="100"/>
      <c r="T22" s="100">
        <v>2568068.0499999998</v>
      </c>
      <c r="U22" s="100"/>
      <c r="V22" s="100">
        <v>3220679.4</v>
      </c>
      <c r="W22" s="100"/>
      <c r="X22" s="100" t="s">
        <v>1398</v>
      </c>
      <c r="Y22" s="100"/>
      <c r="Z22" s="100"/>
      <c r="AA22" s="72">
        <v>0</v>
      </c>
      <c r="AB22" s="72">
        <v>0</v>
      </c>
      <c r="AC22" s="107"/>
      <c r="AD22" s="107"/>
      <c r="AE22" s="107"/>
    </row>
    <row r="23" spans="2:32" s="5" customFormat="1" ht="21" customHeight="1" x14ac:dyDescent="0.3">
      <c r="B23" s="109"/>
      <c r="C23" s="110" t="s">
        <v>152</v>
      </c>
      <c r="D23" s="110"/>
      <c r="E23" s="110"/>
      <c r="F23" s="110"/>
      <c r="G23" s="110"/>
      <c r="H23" s="110"/>
      <c r="I23" s="111"/>
      <c r="J23" s="110"/>
      <c r="K23" s="110"/>
      <c r="L23" s="110"/>
      <c r="M23" s="110"/>
      <c r="N23" s="110"/>
      <c r="O23" s="110"/>
      <c r="P23" s="110"/>
      <c r="Q23" s="112">
        <f>SUM(Q12:Q22)</f>
        <v>9876473435.8899994</v>
      </c>
      <c r="R23" s="113">
        <f>SUM(R12:R22)</f>
        <v>7565473518.7650003</v>
      </c>
      <c r="S23" s="113">
        <f t="shared" ref="S23:AB23" si="3">SUM(S12:S22)</f>
        <v>0</v>
      </c>
      <c r="T23" s="113">
        <f t="shared" si="3"/>
        <v>2310999917.125</v>
      </c>
      <c r="U23" s="113">
        <f t="shared" si="3"/>
        <v>0</v>
      </c>
      <c r="V23" s="113">
        <f t="shared" si="3"/>
        <v>1475741167.0500002</v>
      </c>
      <c r="W23" s="113">
        <f t="shared" si="3"/>
        <v>0</v>
      </c>
      <c r="X23" s="113">
        <f t="shared" si="3"/>
        <v>12332319263.860001</v>
      </c>
      <c r="Y23" s="113">
        <f t="shared" si="3"/>
        <v>0</v>
      </c>
      <c r="Z23" s="113">
        <f t="shared" si="3"/>
        <v>0</v>
      </c>
      <c r="AA23" s="113">
        <f t="shared" si="3"/>
        <v>1306524846.4300001</v>
      </c>
      <c r="AB23" s="113">
        <f t="shared" si="3"/>
        <v>432648889.62</v>
      </c>
      <c r="AC23" s="114"/>
      <c r="AD23" s="114"/>
      <c r="AE23" s="87"/>
    </row>
    <row r="24" spans="2:32" s="5" customFormat="1" ht="75.75" customHeight="1" x14ac:dyDescent="0.3">
      <c r="B24" s="91">
        <f>+B22+1</f>
        <v>12</v>
      </c>
      <c r="C24" s="272" t="s">
        <v>1226</v>
      </c>
      <c r="D24" s="57" t="s">
        <v>1432</v>
      </c>
      <c r="E24" s="57">
        <v>110706</v>
      </c>
      <c r="F24" s="94" t="s">
        <v>208</v>
      </c>
      <c r="G24" s="279" t="s">
        <v>203</v>
      </c>
      <c r="H24" s="95" t="s">
        <v>154</v>
      </c>
      <c r="I24" s="96" t="s">
        <v>1114</v>
      </c>
      <c r="J24" s="97" t="s">
        <v>411</v>
      </c>
      <c r="K24" s="97" t="s">
        <v>1380</v>
      </c>
      <c r="L24" s="98">
        <v>0.75</v>
      </c>
      <c r="M24" s="99" t="str">
        <f>VLOOKUP($E24,Sheet1!$A:$C,2,FALSE)</f>
        <v>Regiunea 7 Centru</v>
      </c>
      <c r="N24" s="99" t="str">
        <f>VLOOKUP($E24,Sheet1!$A:$C,3,FALSE)</f>
        <v>Alba,Mures,Sibiu</v>
      </c>
      <c r="O24" s="95" t="s">
        <v>375</v>
      </c>
      <c r="P24" s="95" t="s">
        <v>691</v>
      </c>
      <c r="Q24" s="101">
        <f t="shared" ref="Q24:Q133" si="4">+R24+S24+T24</f>
        <v>1192273010.04</v>
      </c>
      <c r="R24" s="101">
        <v>1013432058.54</v>
      </c>
      <c r="S24" s="101">
        <v>0</v>
      </c>
      <c r="T24" s="101">
        <v>178840951.5</v>
      </c>
      <c r="U24" s="101"/>
      <c r="V24" s="101">
        <v>356994233.46999997</v>
      </c>
      <c r="W24" s="101">
        <v>34850302.060000002</v>
      </c>
      <c r="X24" s="101">
        <f>+R24+S24+T24+V24+W24</f>
        <v>1584117545.5699999</v>
      </c>
      <c r="Y24" s="101" t="s">
        <v>378</v>
      </c>
      <c r="Z24" s="101" t="s">
        <v>830</v>
      </c>
      <c r="AA24" s="65">
        <v>441830268.69</v>
      </c>
      <c r="AB24" s="66">
        <v>147303224.22</v>
      </c>
      <c r="AC24" s="87"/>
      <c r="AD24" s="87"/>
      <c r="AE24" s="115">
        <f>+AE23*D7</f>
        <v>0</v>
      </c>
      <c r="AF24" s="20"/>
    </row>
    <row r="25" spans="2:32" s="5" customFormat="1" ht="102" customHeight="1" x14ac:dyDescent="0.3">
      <c r="B25" s="102">
        <f>+B24+1</f>
        <v>13</v>
      </c>
      <c r="C25" s="273"/>
      <c r="D25" s="57" t="s">
        <v>1433</v>
      </c>
      <c r="E25" s="93">
        <v>111298</v>
      </c>
      <c r="F25" s="116" t="s">
        <v>209</v>
      </c>
      <c r="G25" s="279"/>
      <c r="H25" s="95" t="s">
        <v>154</v>
      </c>
      <c r="I25" s="96" t="s">
        <v>397</v>
      </c>
      <c r="J25" s="97">
        <v>41726</v>
      </c>
      <c r="K25" s="97" t="s">
        <v>1378</v>
      </c>
      <c r="L25" s="98">
        <v>0.75</v>
      </c>
      <c r="M25" s="99" t="str">
        <f>VLOOKUP($E25,Sheet1!$A:$C,2,FALSE)</f>
        <v>Regiunea 5 Vest,Regiunea 7 Centru</v>
      </c>
      <c r="N25" s="99" t="str">
        <f>VLOOKUP($E25,Sheet1!$A:$C,3,FALSE)</f>
        <v>Alba,Hunedoara</v>
      </c>
      <c r="O25" s="95" t="s">
        <v>375</v>
      </c>
      <c r="P25" s="95" t="s">
        <v>691</v>
      </c>
      <c r="Q25" s="101">
        <f t="shared" si="4"/>
        <v>1149169978.74</v>
      </c>
      <c r="R25" s="101">
        <v>976794481.94000006</v>
      </c>
      <c r="S25" s="101">
        <v>0</v>
      </c>
      <c r="T25" s="101">
        <v>172375496.80000001</v>
      </c>
      <c r="U25" s="101"/>
      <c r="V25" s="101">
        <v>617094753.24000001</v>
      </c>
      <c r="W25" s="101">
        <v>35907858.469999999</v>
      </c>
      <c r="X25" s="101">
        <f>+R25+S25+T25+V25+W25</f>
        <v>1802172590.45</v>
      </c>
      <c r="Y25" s="101" t="s">
        <v>378</v>
      </c>
      <c r="Z25" s="101" t="s">
        <v>831</v>
      </c>
      <c r="AA25" s="67">
        <v>495748706.1400001</v>
      </c>
      <c r="AB25" s="68">
        <v>165120884.05999997</v>
      </c>
      <c r="AC25" s="87"/>
      <c r="AD25" s="87"/>
      <c r="AE25" s="87"/>
    </row>
    <row r="26" spans="2:32" s="5" customFormat="1" ht="174" customHeight="1" x14ac:dyDescent="0.3">
      <c r="B26" s="91">
        <f>+B25+1</f>
        <v>14</v>
      </c>
      <c r="C26" s="273"/>
      <c r="D26" s="117" t="s">
        <v>653</v>
      </c>
      <c r="E26" s="118">
        <v>110923</v>
      </c>
      <c r="F26" s="116" t="s">
        <v>665</v>
      </c>
      <c r="G26" s="279"/>
      <c r="H26" s="95" t="s">
        <v>154</v>
      </c>
      <c r="I26" s="103" t="s">
        <v>689</v>
      </c>
      <c r="J26" s="119" t="s">
        <v>667</v>
      </c>
      <c r="K26" s="97">
        <v>44698</v>
      </c>
      <c r="L26" s="98">
        <v>0.75</v>
      </c>
      <c r="M26" s="99" t="str">
        <f>VLOOKUP($E26,Sheet1!$A:$C,2,FALSE)</f>
        <v>Regiunea 2 Sud-Est</v>
      </c>
      <c r="N26" s="99" t="str">
        <f>VLOOKUP($E26,Sheet1!$A:$C,3,FALSE)</f>
        <v>Constanta</v>
      </c>
      <c r="O26" s="95" t="s">
        <v>375</v>
      </c>
      <c r="P26" s="95" t="s">
        <v>691</v>
      </c>
      <c r="Q26" s="100">
        <f>+R26+S26+T26</f>
        <v>60076712.030000001</v>
      </c>
      <c r="R26" s="100">
        <v>45057534.022500001</v>
      </c>
      <c r="S26" s="100">
        <v>0</v>
      </c>
      <c r="T26" s="100">
        <v>15019178.0075</v>
      </c>
      <c r="U26" s="100"/>
      <c r="V26" s="100">
        <v>14735766.529999999</v>
      </c>
      <c r="W26" s="100">
        <v>0</v>
      </c>
      <c r="X26" s="101">
        <f>+R26+S26+T26+V26+W26</f>
        <v>74812478.560000002</v>
      </c>
      <c r="Y26" s="101" t="s">
        <v>378</v>
      </c>
      <c r="Z26" s="101"/>
      <c r="AA26" s="65">
        <v>40295846.289999999</v>
      </c>
      <c r="AB26" s="66">
        <v>13431948.75</v>
      </c>
      <c r="AC26" s="87"/>
      <c r="AD26" s="87"/>
      <c r="AE26" s="87"/>
    </row>
    <row r="27" spans="2:32" s="5" customFormat="1" ht="118.5" customHeight="1" x14ac:dyDescent="0.3">
      <c r="B27" s="91">
        <f>+B26+1</f>
        <v>15</v>
      </c>
      <c r="C27" s="274"/>
      <c r="D27" s="117" t="s">
        <v>657</v>
      </c>
      <c r="E27" s="93">
        <v>117677</v>
      </c>
      <c r="F27" s="116" t="s">
        <v>669</v>
      </c>
      <c r="G27" s="279"/>
      <c r="H27" s="95" t="s">
        <v>154</v>
      </c>
      <c r="I27" s="103" t="s">
        <v>690</v>
      </c>
      <c r="J27" s="119" t="s">
        <v>668</v>
      </c>
      <c r="K27" s="97" t="s">
        <v>1362</v>
      </c>
      <c r="L27" s="98">
        <v>0.75</v>
      </c>
      <c r="M27" s="99" t="str">
        <f>VLOOKUP($E27,Sheet1!$A:$C,2,FALSE)</f>
        <v>Regiunea 5 Vest</v>
      </c>
      <c r="N27" s="99" t="str">
        <f>VLOOKUP($E27,Sheet1!$A:$C,3,FALSE)</f>
        <v>Arad,Hunedoara</v>
      </c>
      <c r="O27" s="95" t="s">
        <v>375</v>
      </c>
      <c r="P27" s="95" t="s">
        <v>691</v>
      </c>
      <c r="Q27" s="231">
        <f>+R27+S27+T27</f>
        <v>8011449721.6500006</v>
      </c>
      <c r="R27" s="231">
        <v>6809732263.4300003</v>
      </c>
      <c r="S27" s="231">
        <v>0</v>
      </c>
      <c r="T27" s="231">
        <v>1201717458.22</v>
      </c>
      <c r="U27" s="231"/>
      <c r="V27" s="231">
        <v>1515317429.51</v>
      </c>
      <c r="W27" s="231">
        <v>0</v>
      </c>
      <c r="X27" s="101">
        <f>+R27+S27+T27+V27+W27</f>
        <v>9526767151.1599998</v>
      </c>
      <c r="Y27" s="101" t="s">
        <v>378</v>
      </c>
      <c r="Z27" s="101"/>
      <c r="AA27" s="65">
        <v>1087264913.25</v>
      </c>
      <c r="AB27" s="66">
        <v>352438978.16999996</v>
      </c>
      <c r="AC27" s="87"/>
      <c r="AD27" s="87"/>
      <c r="AE27" s="87"/>
    </row>
    <row r="28" spans="2:32" s="5" customFormat="1" ht="25.5" customHeight="1" x14ac:dyDescent="0.3">
      <c r="B28" s="109"/>
      <c r="C28" s="110" t="s">
        <v>153</v>
      </c>
      <c r="D28" s="110"/>
      <c r="E28" s="110"/>
      <c r="F28" s="110"/>
      <c r="G28" s="110"/>
      <c r="H28" s="110"/>
      <c r="I28" s="111"/>
      <c r="J28" s="110"/>
      <c r="K28" s="110"/>
      <c r="L28" s="110"/>
      <c r="M28" s="110"/>
      <c r="N28" s="110"/>
      <c r="O28" s="110"/>
      <c r="P28" s="110"/>
      <c r="Q28" s="113">
        <f>SUM(Q24:Q27)</f>
        <v>10412969422.460001</v>
      </c>
      <c r="R28" s="113">
        <f>SUM(R24:R27)</f>
        <v>8845016337.9325008</v>
      </c>
      <c r="S28" s="113">
        <f t="shared" ref="S28:AB28" si="5">SUM(S24:S27)</f>
        <v>0</v>
      </c>
      <c r="T28" s="113">
        <f t="shared" si="5"/>
        <v>1567953084.5275002</v>
      </c>
      <c r="U28" s="113">
        <f t="shared" si="5"/>
        <v>0</v>
      </c>
      <c r="V28" s="113">
        <f t="shared" si="5"/>
        <v>2504142182.75</v>
      </c>
      <c r="W28" s="113">
        <f t="shared" si="5"/>
        <v>70758160.530000001</v>
      </c>
      <c r="X28" s="113">
        <f t="shared" si="5"/>
        <v>12987869765.74</v>
      </c>
      <c r="Y28" s="113"/>
      <c r="Z28" s="113"/>
      <c r="AA28" s="120">
        <f t="shared" si="5"/>
        <v>2065139734.3700001</v>
      </c>
      <c r="AB28" s="121">
        <f t="shared" si="5"/>
        <v>678295035.19999993</v>
      </c>
      <c r="AC28" s="114"/>
      <c r="AD28" s="114"/>
      <c r="AE28" s="87"/>
    </row>
    <row r="29" spans="2:32" s="5" customFormat="1" ht="60" customHeight="1" x14ac:dyDescent="0.3">
      <c r="B29" s="122">
        <f>+B27+1</f>
        <v>16</v>
      </c>
      <c r="C29" s="272" t="s">
        <v>1227</v>
      </c>
      <c r="D29" s="57" t="s">
        <v>937</v>
      </c>
      <c r="E29" s="57">
        <v>121106</v>
      </c>
      <c r="F29" s="57" t="s">
        <v>938</v>
      </c>
      <c r="G29" s="57" t="s">
        <v>939</v>
      </c>
      <c r="H29" s="57" t="s">
        <v>940</v>
      </c>
      <c r="I29" s="123" t="s">
        <v>941</v>
      </c>
      <c r="J29" s="57" t="s">
        <v>942</v>
      </c>
      <c r="K29" s="57" t="s">
        <v>943</v>
      </c>
      <c r="L29" s="98">
        <v>0.75</v>
      </c>
      <c r="M29" s="57" t="s">
        <v>944</v>
      </c>
      <c r="N29" s="57" t="s">
        <v>479</v>
      </c>
      <c r="O29" s="57" t="s">
        <v>375</v>
      </c>
      <c r="P29" s="57" t="s">
        <v>691</v>
      </c>
      <c r="Q29" s="124">
        <v>353734274.55000001</v>
      </c>
      <c r="R29" s="124">
        <v>265300705.94</v>
      </c>
      <c r="S29" s="124"/>
      <c r="T29" s="124">
        <v>88433568.579999998</v>
      </c>
      <c r="U29" s="124"/>
      <c r="V29" s="124">
        <v>193389908.83000001</v>
      </c>
      <c r="W29" s="124">
        <v>106557559.61</v>
      </c>
      <c r="X29" s="101">
        <f>+R29+S29+T29+V29+W29</f>
        <v>653681742.96000004</v>
      </c>
      <c r="Y29" s="124" t="s">
        <v>378</v>
      </c>
      <c r="Z29" s="124" t="s">
        <v>831</v>
      </c>
      <c r="AA29" s="59">
        <v>179504720.13</v>
      </c>
      <c r="AB29" s="62">
        <v>59834906.709999993</v>
      </c>
      <c r="AC29" s="114"/>
      <c r="AD29" s="114"/>
      <c r="AE29" s="87"/>
    </row>
    <row r="30" spans="2:32" s="5" customFormat="1" ht="73.5" customHeight="1" x14ac:dyDescent="0.3">
      <c r="B30" s="122">
        <f>+B29+1</f>
        <v>17</v>
      </c>
      <c r="C30" s="273"/>
      <c r="D30" s="57" t="s">
        <v>945</v>
      </c>
      <c r="E30" s="57">
        <v>121588</v>
      </c>
      <c r="F30" s="57" t="s">
        <v>946</v>
      </c>
      <c r="G30" s="57" t="s">
        <v>1201</v>
      </c>
      <c r="H30" s="57" t="s">
        <v>947</v>
      </c>
      <c r="I30" s="123" t="s">
        <v>948</v>
      </c>
      <c r="J30" s="57" t="s">
        <v>949</v>
      </c>
      <c r="K30" s="57" t="s">
        <v>943</v>
      </c>
      <c r="L30" s="98">
        <v>0.75</v>
      </c>
      <c r="M30" s="57" t="s">
        <v>944</v>
      </c>
      <c r="N30" s="57" t="s">
        <v>479</v>
      </c>
      <c r="O30" s="57" t="s">
        <v>375</v>
      </c>
      <c r="P30" s="57" t="s">
        <v>691</v>
      </c>
      <c r="Q30" s="124">
        <f>+R30+S30+T30</f>
        <v>19025969.52</v>
      </c>
      <c r="R30" s="124">
        <v>14269477.17</v>
      </c>
      <c r="S30" s="124">
        <v>0</v>
      </c>
      <c r="T30" s="124">
        <v>4756492.3499999996</v>
      </c>
      <c r="U30" s="124"/>
      <c r="V30" s="124">
        <v>6752152.54</v>
      </c>
      <c r="W30" s="124">
        <v>2730427.87</v>
      </c>
      <c r="X30" s="101">
        <f>+R30+S30+T30+V30+W30</f>
        <v>28508549.93</v>
      </c>
      <c r="Y30" s="124" t="s">
        <v>378</v>
      </c>
      <c r="Z30" s="124" t="s">
        <v>831</v>
      </c>
      <c r="AA30" s="100">
        <v>1100065.08</v>
      </c>
      <c r="AB30" s="125">
        <v>366688.36</v>
      </c>
      <c r="AC30" s="114"/>
      <c r="AD30" s="114"/>
      <c r="AE30" s="87"/>
    </row>
    <row r="31" spans="2:32" s="5" customFormat="1" ht="66.75" customHeight="1" x14ac:dyDescent="0.3">
      <c r="B31" s="122">
        <f>+B30+1</f>
        <v>18</v>
      </c>
      <c r="C31" s="274"/>
      <c r="D31" s="57" t="s">
        <v>1199</v>
      </c>
      <c r="E31" s="126">
        <v>121499</v>
      </c>
      <c r="F31" s="57" t="s">
        <v>1204</v>
      </c>
      <c r="G31" s="57" t="s">
        <v>1202</v>
      </c>
      <c r="H31" s="57" t="s">
        <v>1200</v>
      </c>
      <c r="I31" s="123" t="s">
        <v>1205</v>
      </c>
      <c r="J31" s="57" t="s">
        <v>949</v>
      </c>
      <c r="K31" s="57" t="s">
        <v>1206</v>
      </c>
      <c r="L31" s="98">
        <v>0.75</v>
      </c>
      <c r="M31" s="57" t="s">
        <v>615</v>
      </c>
      <c r="N31" s="57" t="s">
        <v>479</v>
      </c>
      <c r="O31" s="57" t="s">
        <v>375</v>
      </c>
      <c r="P31" s="57" t="s">
        <v>1203</v>
      </c>
      <c r="Q31" s="124">
        <f>+R31+S31+T31</f>
        <v>187012688.72</v>
      </c>
      <c r="R31" s="124">
        <v>140259516.56999999</v>
      </c>
      <c r="S31" s="124">
        <v>0</v>
      </c>
      <c r="T31" s="124">
        <v>46753172.149999999</v>
      </c>
      <c r="U31" s="124"/>
      <c r="V31" s="124">
        <v>40613255.460000001</v>
      </c>
      <c r="W31" s="124">
        <v>0</v>
      </c>
      <c r="X31" s="101">
        <f>+R31+S31+T31+V31+W31</f>
        <v>227625944.18000001</v>
      </c>
      <c r="Y31" s="124" t="s">
        <v>378</v>
      </c>
      <c r="Z31" s="124"/>
      <c r="AA31" s="100">
        <v>0</v>
      </c>
      <c r="AB31" s="125">
        <v>0</v>
      </c>
      <c r="AC31" s="114"/>
      <c r="AD31" s="114"/>
      <c r="AE31" s="87"/>
    </row>
    <row r="32" spans="2:32" s="5" customFormat="1" ht="66.75" customHeight="1" x14ac:dyDescent="0.3">
      <c r="B32" s="122">
        <f>+B31+1</f>
        <v>19</v>
      </c>
      <c r="C32" s="108"/>
      <c r="D32" s="57" t="s">
        <v>1419</v>
      </c>
      <c r="E32" s="126">
        <v>121779</v>
      </c>
      <c r="F32" s="57" t="s">
        <v>1424</v>
      </c>
      <c r="G32" s="57" t="s">
        <v>1420</v>
      </c>
      <c r="H32" s="57" t="s">
        <v>1413</v>
      </c>
      <c r="I32" s="123"/>
      <c r="J32" s="57" t="s">
        <v>1425</v>
      </c>
      <c r="K32" s="57" t="s">
        <v>1187</v>
      </c>
      <c r="L32" s="98">
        <v>0.75</v>
      </c>
      <c r="M32" s="57" t="s">
        <v>615</v>
      </c>
      <c r="N32" s="57" t="s">
        <v>622</v>
      </c>
      <c r="O32" s="57" t="s">
        <v>375</v>
      </c>
      <c r="P32" s="57" t="s">
        <v>1421</v>
      </c>
      <c r="Q32" s="124">
        <f>+R32+S32+T32</f>
        <v>314276805.49000001</v>
      </c>
      <c r="R32" s="124">
        <v>235707604.12</v>
      </c>
      <c r="S32" s="124">
        <v>0</v>
      </c>
      <c r="T32" s="124">
        <v>78569201.370000005</v>
      </c>
      <c r="U32" s="124"/>
      <c r="V32" s="124">
        <v>58985663.530000001</v>
      </c>
      <c r="W32" s="124">
        <v>0</v>
      </c>
      <c r="X32" s="101">
        <f>+R32+S32+T32+V32+W32</f>
        <v>373262469.01999998</v>
      </c>
      <c r="Y32" s="124" t="s">
        <v>378</v>
      </c>
      <c r="Z32" s="124"/>
      <c r="AA32" s="100">
        <v>0</v>
      </c>
      <c r="AB32" s="100">
        <v>0</v>
      </c>
      <c r="AC32" s="114"/>
      <c r="AD32" s="114"/>
      <c r="AE32" s="87"/>
    </row>
    <row r="33" spans="2:31" s="5" customFormat="1" ht="25.5" customHeight="1" x14ac:dyDescent="0.3">
      <c r="B33" s="109"/>
      <c r="C33" s="110" t="s">
        <v>950</v>
      </c>
      <c r="D33" s="110"/>
      <c r="E33" s="109"/>
      <c r="F33" s="110"/>
      <c r="G33" s="110"/>
      <c r="H33" s="110"/>
      <c r="I33" s="110"/>
      <c r="J33" s="110"/>
      <c r="K33" s="110"/>
      <c r="L33" s="110"/>
      <c r="M33" s="110"/>
      <c r="N33" s="110"/>
      <c r="O33" s="110"/>
      <c r="P33" s="110"/>
      <c r="Q33" s="127">
        <f>SUM(Q29:Q32)</f>
        <v>874049738.27999997</v>
      </c>
      <c r="R33" s="127">
        <f>SUM(R29:R32)</f>
        <v>655537303.79999995</v>
      </c>
      <c r="S33" s="127">
        <f t="shared" ref="S33:X33" si="6">SUM(S29:S32)</f>
        <v>0</v>
      </c>
      <c r="T33" s="127">
        <f t="shared" si="6"/>
        <v>218512434.44999999</v>
      </c>
      <c r="U33" s="127">
        <f t="shared" si="6"/>
        <v>0</v>
      </c>
      <c r="V33" s="127">
        <f t="shared" si="6"/>
        <v>299740980.36000001</v>
      </c>
      <c r="W33" s="127">
        <f t="shared" si="6"/>
        <v>109287987.48</v>
      </c>
      <c r="X33" s="127">
        <f t="shared" si="6"/>
        <v>1283078706.0899999</v>
      </c>
      <c r="Y33" s="127">
        <f>SUM(Y29:Y32)</f>
        <v>0</v>
      </c>
      <c r="Z33" s="127">
        <f t="shared" ref="Z33" si="7">SUM(Z29:Z32)</f>
        <v>0</v>
      </c>
      <c r="AA33" s="127">
        <f t="shared" ref="AA33" si="8">SUM(AA29:AA32)</f>
        <v>180604785.21000001</v>
      </c>
      <c r="AB33" s="127">
        <f t="shared" ref="AB33" si="9">SUM(AB29:AB32)</f>
        <v>60201595.069999993</v>
      </c>
      <c r="AC33" s="114"/>
      <c r="AD33" s="114"/>
      <c r="AE33" s="87"/>
    </row>
    <row r="34" spans="2:31" s="5" customFormat="1" ht="61.5" customHeight="1" x14ac:dyDescent="0.3">
      <c r="B34" s="128">
        <f>+B32+1</f>
        <v>20</v>
      </c>
      <c r="C34" s="272" t="s">
        <v>1228</v>
      </c>
      <c r="D34" s="57" t="s">
        <v>1434</v>
      </c>
      <c r="E34" s="57">
        <v>111325</v>
      </c>
      <c r="F34" s="94" t="s">
        <v>210</v>
      </c>
      <c r="G34" s="279" t="s">
        <v>203</v>
      </c>
      <c r="H34" s="95" t="s">
        <v>157</v>
      </c>
      <c r="I34" s="96" t="s">
        <v>412</v>
      </c>
      <c r="J34" s="95" t="s">
        <v>413</v>
      </c>
      <c r="K34" s="97" t="s">
        <v>1377</v>
      </c>
      <c r="L34" s="98">
        <v>0.75</v>
      </c>
      <c r="M34" s="99" t="str">
        <f>VLOOKUP($E34,Sheet1!$A:$C,2,FALSE)</f>
        <v>Regiunea 1 Nord-Est</v>
      </c>
      <c r="N34" s="99" t="str">
        <f>VLOOKUP($E34,Sheet1!$A:$C,3,FALSE)</f>
        <v>Bucuresti</v>
      </c>
      <c r="O34" s="95" t="s">
        <v>375</v>
      </c>
      <c r="P34" s="95" t="s">
        <v>691</v>
      </c>
      <c r="Q34" s="101">
        <f t="shared" si="4"/>
        <v>200965212</v>
      </c>
      <c r="R34" s="101">
        <v>150723909</v>
      </c>
      <c r="S34" s="101">
        <v>0</v>
      </c>
      <c r="T34" s="101">
        <v>50241303</v>
      </c>
      <c r="U34" s="101"/>
      <c r="V34" s="101">
        <v>117320081.61</v>
      </c>
      <c r="W34" s="101">
        <v>0</v>
      </c>
      <c r="X34" s="101">
        <f>+R34+S34+T34+V34+W34</f>
        <v>318285293.61000001</v>
      </c>
      <c r="Y34" s="101" t="s">
        <v>378</v>
      </c>
      <c r="Z34" s="101" t="s">
        <v>379</v>
      </c>
      <c r="AA34" s="59">
        <v>91241282</v>
      </c>
      <c r="AB34" s="62">
        <v>30413760.639999997</v>
      </c>
      <c r="AC34" s="87"/>
      <c r="AD34" s="87"/>
      <c r="AE34" s="87"/>
    </row>
    <row r="35" spans="2:31" s="5" customFormat="1" ht="125.25" customHeight="1" x14ac:dyDescent="0.3">
      <c r="B35" s="128">
        <f>+B34+1</f>
        <v>21</v>
      </c>
      <c r="C35" s="273"/>
      <c r="D35" s="57" t="s">
        <v>1435</v>
      </c>
      <c r="E35" s="57">
        <v>111687</v>
      </c>
      <c r="F35" s="94" t="s">
        <v>211</v>
      </c>
      <c r="G35" s="279"/>
      <c r="H35" s="95" t="s">
        <v>157</v>
      </c>
      <c r="I35" s="96" t="s">
        <v>509</v>
      </c>
      <c r="J35" s="95" t="s">
        <v>502</v>
      </c>
      <c r="K35" s="95" t="s">
        <v>503</v>
      </c>
      <c r="L35" s="98">
        <v>0.75</v>
      </c>
      <c r="M35" s="99" t="str">
        <f>VLOOKUP($E35,Sheet1!$A:$C,2,FALSE)</f>
        <v>Regiunea 1 Nord-Est</v>
      </c>
      <c r="N35" s="99" t="str">
        <f>VLOOKUP($E35,Sheet1!$A:$C,3,FALSE)</f>
        <v>Bucuresti</v>
      </c>
      <c r="O35" s="95" t="s">
        <v>375</v>
      </c>
      <c r="P35" s="95" t="s">
        <v>691</v>
      </c>
      <c r="Q35" s="101">
        <f t="shared" si="4"/>
        <v>1479894883</v>
      </c>
      <c r="R35" s="101">
        <v>1109921162.25</v>
      </c>
      <c r="S35" s="101">
        <v>0</v>
      </c>
      <c r="T35" s="101">
        <v>369973720.75</v>
      </c>
      <c r="U35" s="101"/>
      <c r="V35" s="101">
        <v>333417885</v>
      </c>
      <c r="W35" s="101">
        <v>0</v>
      </c>
      <c r="X35" s="101">
        <f>+R35+S35+T35+V35+W35</f>
        <v>1813312768</v>
      </c>
      <c r="Y35" s="101" t="s">
        <v>378</v>
      </c>
      <c r="Z35" s="101"/>
      <c r="AA35" s="59">
        <v>550155281.51999998</v>
      </c>
      <c r="AB35" s="62">
        <v>183385093.82000005</v>
      </c>
      <c r="AC35" s="87"/>
      <c r="AD35" s="87"/>
      <c r="AE35" s="87"/>
    </row>
    <row r="36" spans="2:31" s="5" customFormat="1" ht="99.75" customHeight="1" x14ac:dyDescent="0.3">
      <c r="B36" s="128">
        <f>+B35+1</f>
        <v>22</v>
      </c>
      <c r="C36" s="273"/>
      <c r="D36" s="117" t="s">
        <v>697</v>
      </c>
      <c r="E36" s="93">
        <v>111879</v>
      </c>
      <c r="F36" s="116" t="s">
        <v>212</v>
      </c>
      <c r="G36" s="279"/>
      <c r="H36" s="95" t="s">
        <v>157</v>
      </c>
      <c r="I36" s="96" t="s">
        <v>504</v>
      </c>
      <c r="J36" s="95" t="s">
        <v>505</v>
      </c>
      <c r="K36" s="95" t="s">
        <v>506</v>
      </c>
      <c r="L36" s="98">
        <v>0.75</v>
      </c>
      <c r="M36" s="99" t="str">
        <f>VLOOKUP($E36,Sheet1!$A:$C,2,FALSE)</f>
        <v>Regiunea 8 Bucureşti-Ilfov</v>
      </c>
      <c r="N36" s="99" t="str">
        <f>VLOOKUP($E36,Sheet1!$A:$C,3,FALSE)</f>
        <v>Bucuresti</v>
      </c>
      <c r="O36" s="95" t="s">
        <v>375</v>
      </c>
      <c r="P36" s="95" t="s">
        <v>691</v>
      </c>
      <c r="Q36" s="101">
        <f t="shared" si="4"/>
        <v>18876637</v>
      </c>
      <c r="R36" s="101">
        <v>14157477.75</v>
      </c>
      <c r="S36" s="101">
        <v>0</v>
      </c>
      <c r="T36" s="101">
        <v>4719159.25</v>
      </c>
      <c r="U36" s="101"/>
      <c r="V36" s="101">
        <v>3628901.82</v>
      </c>
      <c r="W36" s="101">
        <v>0</v>
      </c>
      <c r="X36" s="101">
        <f>+R36+S36+T36+V36+W36</f>
        <v>22505538.82</v>
      </c>
      <c r="Y36" s="101" t="s">
        <v>378</v>
      </c>
      <c r="Z36" s="101"/>
      <c r="AA36" s="59">
        <v>12266750.640000001</v>
      </c>
      <c r="AB36" s="62">
        <v>4088916.88</v>
      </c>
      <c r="AC36" s="87"/>
      <c r="AD36" s="87"/>
      <c r="AE36" s="87"/>
    </row>
    <row r="37" spans="2:31" s="5" customFormat="1" ht="105" customHeight="1" x14ac:dyDescent="0.3">
      <c r="B37" s="128">
        <f>+B36+1</f>
        <v>23</v>
      </c>
      <c r="C37" s="274"/>
      <c r="D37" s="117" t="s">
        <v>709</v>
      </c>
      <c r="E37" s="57">
        <v>118443</v>
      </c>
      <c r="F37" s="94" t="s">
        <v>708</v>
      </c>
      <c r="G37" s="279"/>
      <c r="H37" s="99" t="s">
        <v>157</v>
      </c>
      <c r="I37" s="103" t="s">
        <v>735</v>
      </c>
      <c r="J37" s="99" t="s">
        <v>736</v>
      </c>
      <c r="K37" s="129" t="s">
        <v>1347</v>
      </c>
      <c r="L37" s="98">
        <v>0.75</v>
      </c>
      <c r="M37" s="99" t="str">
        <f>VLOOKUP($E37,Sheet1!$A:$C,2,FALSE)</f>
        <v>Regiunea 8 Bucureşti-Ilfov</v>
      </c>
      <c r="N37" s="99" t="str">
        <f>VLOOKUP($E37,Sheet1!$A:$C,3,FALSE)</f>
        <v>Bucuresti</v>
      </c>
      <c r="O37" s="95" t="s">
        <v>375</v>
      </c>
      <c r="P37" s="95" t="s">
        <v>691</v>
      </c>
      <c r="Q37" s="101">
        <f t="shared" si="4"/>
        <v>143326647.5</v>
      </c>
      <c r="R37" s="101">
        <v>107494985.62</v>
      </c>
      <c r="S37" s="101">
        <v>0</v>
      </c>
      <c r="T37" s="101">
        <v>35831661.880000003</v>
      </c>
      <c r="U37" s="101">
        <v>0</v>
      </c>
      <c r="V37" s="101">
        <v>31776095.460000001</v>
      </c>
      <c r="W37" s="101">
        <v>6659379.5999999996</v>
      </c>
      <c r="X37" s="101">
        <v>181762122.56</v>
      </c>
      <c r="Y37" s="101" t="s">
        <v>378</v>
      </c>
      <c r="Z37" s="101" t="s">
        <v>832</v>
      </c>
      <c r="AA37" s="59">
        <v>104641174.01000001</v>
      </c>
      <c r="AB37" s="62">
        <v>34880391.32</v>
      </c>
      <c r="AC37" s="87"/>
      <c r="AD37" s="87"/>
      <c r="AE37" s="87"/>
    </row>
    <row r="38" spans="2:31" s="5" customFormat="1" ht="25.5" customHeight="1" x14ac:dyDescent="0.3">
      <c r="B38" s="109"/>
      <c r="C38" s="110" t="s">
        <v>156</v>
      </c>
      <c r="D38" s="110"/>
      <c r="E38" s="110"/>
      <c r="F38" s="110"/>
      <c r="G38" s="110"/>
      <c r="H38" s="110"/>
      <c r="I38" s="111"/>
      <c r="J38" s="110"/>
      <c r="K38" s="110"/>
      <c r="L38" s="110"/>
      <c r="M38" s="110"/>
      <c r="N38" s="110"/>
      <c r="O38" s="110"/>
      <c r="P38" s="110"/>
      <c r="Q38" s="113">
        <f>SUM(Q34:Q37)</f>
        <v>1843063379.5</v>
      </c>
      <c r="R38" s="113">
        <f>SUM(R34:R37)</f>
        <v>1382297534.6199999</v>
      </c>
      <c r="S38" s="113">
        <f t="shared" ref="S38:X38" si="10">SUM(S34:S37)</f>
        <v>0</v>
      </c>
      <c r="T38" s="113">
        <f t="shared" si="10"/>
        <v>460765844.88</v>
      </c>
      <c r="U38" s="113">
        <f t="shared" si="10"/>
        <v>0</v>
      </c>
      <c r="V38" s="113">
        <f t="shared" si="10"/>
        <v>486142963.88999999</v>
      </c>
      <c r="W38" s="113">
        <f t="shared" si="10"/>
        <v>6659379.5999999996</v>
      </c>
      <c r="X38" s="113">
        <f t="shared" si="10"/>
        <v>2335865722.9900002</v>
      </c>
      <c r="Y38" s="113"/>
      <c r="Z38" s="113"/>
      <c r="AA38" s="120">
        <f>SUM(AA34:AA37)</f>
        <v>758304488.16999996</v>
      </c>
      <c r="AB38" s="121">
        <f>SUM(AB34:AB37)</f>
        <v>252768162.66000003</v>
      </c>
      <c r="AC38" s="114"/>
      <c r="AD38" s="114"/>
      <c r="AE38" s="87"/>
    </row>
    <row r="39" spans="2:31" s="5" customFormat="1" ht="25.5" customHeight="1" x14ac:dyDescent="0.3">
      <c r="B39" s="130"/>
      <c r="C39" s="131" t="s">
        <v>151</v>
      </c>
      <c r="D39" s="131"/>
      <c r="E39" s="131"/>
      <c r="F39" s="131"/>
      <c r="G39" s="131"/>
      <c r="H39" s="131"/>
      <c r="I39" s="132"/>
      <c r="J39" s="131"/>
      <c r="K39" s="131"/>
      <c r="L39" s="131"/>
      <c r="M39" s="131"/>
      <c r="N39" s="131"/>
      <c r="O39" s="131"/>
      <c r="P39" s="131"/>
      <c r="Q39" s="133">
        <f>+Q38+Q33+Q28+Q23</f>
        <v>23006555976.130001</v>
      </c>
      <c r="R39" s="133">
        <f>+R38+R28+R23+R33</f>
        <v>18448324695.1175</v>
      </c>
      <c r="S39" s="133">
        <f t="shared" ref="S39:X39" si="11">+S38+S28+S23+S33</f>
        <v>0</v>
      </c>
      <c r="T39" s="133">
        <f t="shared" si="11"/>
        <v>4558231280.9825001</v>
      </c>
      <c r="U39" s="133">
        <f t="shared" si="11"/>
        <v>0</v>
      </c>
      <c r="V39" s="133">
        <f t="shared" si="11"/>
        <v>4765767294.0500002</v>
      </c>
      <c r="W39" s="133">
        <f t="shared" si="11"/>
        <v>186705527.61000001</v>
      </c>
      <c r="X39" s="133">
        <f t="shared" si="11"/>
        <v>28939133458.68</v>
      </c>
      <c r="Y39" s="133"/>
      <c r="Z39" s="133"/>
      <c r="AA39" s="134">
        <f>+AA38+AA28+AA23+AA33</f>
        <v>4310573854.1800003</v>
      </c>
      <c r="AB39" s="135">
        <f>+AB38+AB28+AB23+AB33</f>
        <v>1423913682.55</v>
      </c>
      <c r="AC39" s="114"/>
      <c r="AD39" s="114"/>
      <c r="AE39" s="87"/>
    </row>
    <row r="40" spans="2:31" s="5" customFormat="1" ht="15.75" x14ac:dyDescent="0.3">
      <c r="B40" s="136"/>
      <c r="C40" s="90" t="s">
        <v>53</v>
      </c>
      <c r="D40" s="90"/>
      <c r="E40" s="90"/>
      <c r="F40" s="89"/>
      <c r="G40" s="89"/>
      <c r="H40" s="89"/>
      <c r="I40" s="137"/>
      <c r="J40" s="89"/>
      <c r="K40" s="89"/>
      <c r="L40" s="89"/>
      <c r="M40" s="89"/>
      <c r="N40" s="89"/>
      <c r="O40" s="89"/>
      <c r="P40" s="89"/>
      <c r="Q40" s="138"/>
      <c r="R40" s="139"/>
      <c r="S40" s="139"/>
      <c r="T40" s="139"/>
      <c r="U40" s="139"/>
      <c r="V40" s="139"/>
      <c r="W40" s="139"/>
      <c r="X40" s="139"/>
      <c r="Y40" s="139"/>
      <c r="Z40" s="139"/>
      <c r="AA40" s="140"/>
      <c r="AB40" s="141"/>
      <c r="AC40" s="87"/>
      <c r="AD40" s="87"/>
      <c r="AE40" s="87"/>
    </row>
    <row r="41" spans="2:31" s="5" customFormat="1" ht="126" customHeight="1" x14ac:dyDescent="0.3">
      <c r="B41" s="128">
        <f>+B37+1</f>
        <v>24</v>
      </c>
      <c r="C41" s="272" t="s">
        <v>1216</v>
      </c>
      <c r="D41" s="57" t="s">
        <v>1436</v>
      </c>
      <c r="E41" s="57">
        <v>111438</v>
      </c>
      <c r="F41" s="94" t="s">
        <v>213</v>
      </c>
      <c r="G41" s="280" t="s">
        <v>203</v>
      </c>
      <c r="H41" s="95" t="s">
        <v>148</v>
      </c>
      <c r="I41" s="96" t="s">
        <v>510</v>
      </c>
      <c r="J41" s="95" t="s">
        <v>507</v>
      </c>
      <c r="K41" s="95" t="s">
        <v>508</v>
      </c>
      <c r="L41" s="98">
        <v>0.75</v>
      </c>
      <c r="M41" s="99" t="str">
        <f>VLOOKUP($E41,Sheet1!$A:$C,2,FALSE)</f>
        <v>Regiunea 6 Nord-Vest</v>
      </c>
      <c r="N41" s="99" t="str">
        <f>VLOOKUP($E41,Sheet1!$A:$C,3,FALSE)</f>
        <v>Bihor</v>
      </c>
      <c r="O41" s="95" t="s">
        <v>375</v>
      </c>
      <c r="P41" s="95" t="s">
        <v>692</v>
      </c>
      <c r="Q41" s="100">
        <f>+R41+S41+T41+U41</f>
        <v>15289256.450000001</v>
      </c>
      <c r="R41" s="142">
        <v>12995867.970000001</v>
      </c>
      <c r="S41" s="142">
        <v>0</v>
      </c>
      <c r="T41" s="142">
        <v>2293388.48</v>
      </c>
      <c r="U41" s="142"/>
      <c r="V41" s="142">
        <v>2984141.18</v>
      </c>
      <c r="W41" s="142">
        <v>0</v>
      </c>
      <c r="X41" s="100">
        <f>+R41+S41+T41+V41+W41</f>
        <v>18273397.630000003</v>
      </c>
      <c r="Y41" s="101" t="s">
        <v>378</v>
      </c>
      <c r="Z41" s="101" t="s">
        <v>830</v>
      </c>
      <c r="AA41" s="60">
        <v>9959640.0600000005</v>
      </c>
      <c r="AB41" s="63">
        <v>3319880.01</v>
      </c>
      <c r="AC41" s="87"/>
      <c r="AD41" s="87"/>
      <c r="AE41" s="87"/>
    </row>
    <row r="42" spans="2:31" s="5" customFormat="1" ht="69" customHeight="1" x14ac:dyDescent="0.3">
      <c r="B42" s="128">
        <f>+B41+1</f>
        <v>25</v>
      </c>
      <c r="C42" s="273"/>
      <c r="D42" s="57" t="s">
        <v>1437</v>
      </c>
      <c r="E42" s="57">
        <v>111085</v>
      </c>
      <c r="F42" s="94" t="s">
        <v>214</v>
      </c>
      <c r="G42" s="280"/>
      <c r="H42" s="95" t="s">
        <v>148</v>
      </c>
      <c r="I42" s="96" t="s">
        <v>398</v>
      </c>
      <c r="J42" s="97">
        <v>41640</v>
      </c>
      <c r="K42" s="97" t="s">
        <v>536</v>
      </c>
      <c r="L42" s="98">
        <v>0.75</v>
      </c>
      <c r="M42" s="99" t="str">
        <f>VLOOKUP($E42,Sheet1!$A:$C,2,FALSE)</f>
        <v>Regiunea 3 Sud Muntenia,Regiunea 4 Sud-Vest</v>
      </c>
      <c r="N42" s="99" t="str">
        <f>VLOOKUP($E42,Sheet1!$A:$C,3,FALSE)</f>
        <v>Dolj,Olt,Teleorman</v>
      </c>
      <c r="O42" s="95" t="s">
        <v>375</v>
      </c>
      <c r="P42" s="95" t="s">
        <v>692</v>
      </c>
      <c r="Q42" s="100">
        <f t="shared" ref="Q42:Q75" si="12">+R42+S42+T42+U42</f>
        <v>338395407.75999999</v>
      </c>
      <c r="R42" s="142">
        <v>253796555.81999999</v>
      </c>
      <c r="S42" s="142">
        <v>0</v>
      </c>
      <c r="T42" s="142">
        <v>84598851.939999998</v>
      </c>
      <c r="U42" s="142"/>
      <c r="V42" s="142">
        <v>64299880.890000001</v>
      </c>
      <c r="W42" s="142">
        <v>0</v>
      </c>
      <c r="X42" s="100">
        <f t="shared" ref="X42:X63" si="13">+R42+S42+T42+V42+W42</f>
        <v>402695288.64999998</v>
      </c>
      <c r="Y42" s="101" t="s">
        <v>378</v>
      </c>
      <c r="Z42" s="101"/>
      <c r="AA42" s="59">
        <v>233192.18</v>
      </c>
      <c r="AB42" s="63">
        <v>77730.73</v>
      </c>
      <c r="AC42" s="87"/>
      <c r="AD42" s="87"/>
      <c r="AE42" s="87"/>
    </row>
    <row r="43" spans="2:31" s="5" customFormat="1" ht="82.5" customHeight="1" x14ac:dyDescent="0.3">
      <c r="B43" s="128">
        <f t="shared" ref="B43:B52" si="14">+B42+1</f>
        <v>26</v>
      </c>
      <c r="C43" s="273"/>
      <c r="D43" s="57" t="s">
        <v>1438</v>
      </c>
      <c r="E43" s="93">
        <v>110638</v>
      </c>
      <c r="F43" s="94" t="s">
        <v>215</v>
      </c>
      <c r="G43" s="280"/>
      <c r="H43" s="95" t="s">
        <v>148</v>
      </c>
      <c r="I43" s="96" t="s">
        <v>513</v>
      </c>
      <c r="J43" s="95" t="s">
        <v>511</v>
      </c>
      <c r="K43" s="95" t="s">
        <v>390</v>
      </c>
      <c r="L43" s="98">
        <v>0.75</v>
      </c>
      <c r="M43" s="99" t="str">
        <f>VLOOKUP($E43,Sheet1!$A:$C,2,FALSE)</f>
        <v>Regiunea 4 Sud-Vest</v>
      </c>
      <c r="N43" s="99" t="str">
        <f>VLOOKUP($E43,Sheet1!$A:$C,3,FALSE)</f>
        <v>Dolj</v>
      </c>
      <c r="O43" s="95" t="s">
        <v>375</v>
      </c>
      <c r="P43" s="95" t="s">
        <v>692</v>
      </c>
      <c r="Q43" s="100">
        <f t="shared" si="12"/>
        <v>81643009.719999999</v>
      </c>
      <c r="R43" s="142">
        <v>69396558.269999996</v>
      </c>
      <c r="S43" s="142">
        <v>0</v>
      </c>
      <c r="T43" s="142">
        <v>12246451.449999999</v>
      </c>
      <c r="U43" s="142"/>
      <c r="V43" s="142">
        <v>26250658.07</v>
      </c>
      <c r="W43" s="142">
        <v>0</v>
      </c>
      <c r="X43" s="100">
        <f t="shared" si="13"/>
        <v>107893667.78999999</v>
      </c>
      <c r="Y43" s="101" t="s">
        <v>378</v>
      </c>
      <c r="Z43" s="101" t="s">
        <v>830</v>
      </c>
      <c r="AA43" s="59">
        <v>26790296.440000001</v>
      </c>
      <c r="AB43" s="63">
        <v>8930098.8100000005</v>
      </c>
      <c r="AC43" s="87"/>
      <c r="AD43" s="87"/>
      <c r="AE43" s="87"/>
    </row>
    <row r="44" spans="2:31" s="5" customFormat="1" ht="65.25" customHeight="1" x14ac:dyDescent="0.3">
      <c r="B44" s="128">
        <f t="shared" si="14"/>
        <v>27</v>
      </c>
      <c r="C44" s="273"/>
      <c r="D44" s="57" t="s">
        <v>1439</v>
      </c>
      <c r="E44" s="57">
        <v>111081</v>
      </c>
      <c r="F44" s="94" t="s">
        <v>216</v>
      </c>
      <c r="G44" s="280"/>
      <c r="H44" s="95" t="s">
        <v>148</v>
      </c>
      <c r="I44" s="96" t="s">
        <v>414</v>
      </c>
      <c r="J44" s="95" t="s">
        <v>415</v>
      </c>
      <c r="K44" s="97" t="s">
        <v>1344</v>
      </c>
      <c r="L44" s="98">
        <v>0.75</v>
      </c>
      <c r="M44" s="99" t="str">
        <f>VLOOKUP($E44,Sheet1!$A:$C,2,FALSE)</f>
        <v>Regiunea 7 Centru</v>
      </c>
      <c r="N44" s="99" t="str">
        <f>VLOOKUP($E44,Sheet1!$A:$C,3,FALSE)</f>
        <v>Brasov</v>
      </c>
      <c r="O44" s="95" t="s">
        <v>375</v>
      </c>
      <c r="P44" s="95" t="s">
        <v>692</v>
      </c>
      <c r="Q44" s="100">
        <f t="shared" si="12"/>
        <v>76014022.109999999</v>
      </c>
      <c r="R44" s="142">
        <v>64611918.789999999</v>
      </c>
      <c r="S44" s="142">
        <v>0</v>
      </c>
      <c r="T44" s="142">
        <v>11402103.32</v>
      </c>
      <c r="U44" s="142"/>
      <c r="V44" s="142">
        <v>16901062.59</v>
      </c>
      <c r="W44" s="142">
        <v>0</v>
      </c>
      <c r="X44" s="100">
        <f t="shared" si="13"/>
        <v>92915084.700000003</v>
      </c>
      <c r="Y44" s="101" t="s">
        <v>378</v>
      </c>
      <c r="Z44" s="101" t="s">
        <v>830</v>
      </c>
      <c r="AA44" s="59">
        <v>48688611.050000004</v>
      </c>
      <c r="AB44" s="63">
        <v>16229537.02</v>
      </c>
      <c r="AC44" s="87"/>
      <c r="AD44" s="87"/>
      <c r="AE44" s="87"/>
    </row>
    <row r="45" spans="2:31" s="5" customFormat="1" ht="52.5" customHeight="1" x14ac:dyDescent="0.3">
      <c r="B45" s="128">
        <f t="shared" si="14"/>
        <v>28</v>
      </c>
      <c r="C45" s="273"/>
      <c r="D45" s="57" t="s">
        <v>1440</v>
      </c>
      <c r="E45" s="57">
        <v>111428</v>
      </c>
      <c r="F45" s="94" t="s">
        <v>217</v>
      </c>
      <c r="G45" s="280"/>
      <c r="H45" s="95" t="s">
        <v>148</v>
      </c>
      <c r="I45" s="96" t="s">
        <v>399</v>
      </c>
      <c r="J45" s="97">
        <v>42370</v>
      </c>
      <c r="K45" s="104" t="s">
        <v>1381</v>
      </c>
      <c r="L45" s="98">
        <v>0.75</v>
      </c>
      <c r="M45" s="99" t="str">
        <f>VLOOKUP($E45,Sheet1!$A:$C,2,FALSE)</f>
        <v>Regiunea 3 Sud Muntenia</v>
      </c>
      <c r="N45" s="99" t="str">
        <f>VLOOKUP($E45,Sheet1!$A:$C,3,FALSE)</f>
        <v>Giurgiu,Teleorman</v>
      </c>
      <c r="O45" s="95" t="s">
        <v>375</v>
      </c>
      <c r="P45" s="95" t="s">
        <v>692</v>
      </c>
      <c r="Q45" s="100">
        <f t="shared" si="12"/>
        <v>14358583.710000001</v>
      </c>
      <c r="R45" s="263">
        <v>12204796.16</v>
      </c>
      <c r="S45" s="142">
        <v>0</v>
      </c>
      <c r="T45" s="142">
        <v>2153787.5499999998</v>
      </c>
      <c r="U45" s="142"/>
      <c r="V45" s="142">
        <v>10493220.32</v>
      </c>
      <c r="W45" s="142">
        <v>0</v>
      </c>
      <c r="X45" s="100">
        <f t="shared" si="13"/>
        <v>24851804.030000001</v>
      </c>
      <c r="Y45" s="101" t="s">
        <v>378</v>
      </c>
      <c r="Z45" s="101" t="s">
        <v>832</v>
      </c>
      <c r="AA45" s="59">
        <v>10572959.800000001</v>
      </c>
      <c r="AB45" s="63">
        <v>3524319.92</v>
      </c>
      <c r="AC45" s="87"/>
      <c r="AD45" s="87"/>
      <c r="AE45" s="87"/>
    </row>
    <row r="46" spans="2:31" s="5" customFormat="1" ht="88.5" customHeight="1" x14ac:dyDescent="0.3">
      <c r="B46" s="143">
        <f t="shared" si="14"/>
        <v>29</v>
      </c>
      <c r="C46" s="273"/>
      <c r="D46" s="57" t="s">
        <v>1441</v>
      </c>
      <c r="E46" s="93">
        <v>110661</v>
      </c>
      <c r="F46" s="94" t="s">
        <v>218</v>
      </c>
      <c r="G46" s="280"/>
      <c r="H46" s="95" t="s">
        <v>148</v>
      </c>
      <c r="I46" s="96" t="s">
        <v>512</v>
      </c>
      <c r="J46" s="95" t="s">
        <v>521</v>
      </c>
      <c r="K46" s="144" t="s">
        <v>943</v>
      </c>
      <c r="L46" s="98">
        <v>0.75</v>
      </c>
      <c r="M46" s="99" t="str">
        <f>VLOOKUP($E46,Sheet1!$A:$C,2,FALSE)</f>
        <v>Regiunea 3 Sud Muntenia</v>
      </c>
      <c r="N46" s="99" t="str">
        <f>VLOOKUP($E46,Sheet1!$A:$C,3,FALSE)</f>
        <v>Gorj,Hunedoara</v>
      </c>
      <c r="O46" s="95" t="s">
        <v>375</v>
      </c>
      <c r="P46" s="95" t="s">
        <v>692</v>
      </c>
      <c r="Q46" s="100">
        <f t="shared" si="12"/>
        <v>94012205.109999999</v>
      </c>
      <c r="R46" s="142">
        <v>79910374.359999999</v>
      </c>
      <c r="S46" s="142">
        <v>0</v>
      </c>
      <c r="T46" s="142">
        <v>14101830.75</v>
      </c>
      <c r="U46" s="142"/>
      <c r="V46" s="142">
        <v>24651623.18</v>
      </c>
      <c r="W46" s="142">
        <v>0</v>
      </c>
      <c r="X46" s="100">
        <f t="shared" si="13"/>
        <v>118663828.28999999</v>
      </c>
      <c r="Y46" s="101" t="s">
        <v>378</v>
      </c>
      <c r="Z46" s="101" t="s">
        <v>830</v>
      </c>
      <c r="AA46" s="59">
        <v>35976611.190000005</v>
      </c>
      <c r="AB46" s="63">
        <v>11992203.67</v>
      </c>
      <c r="AC46" s="87"/>
      <c r="AD46" s="87"/>
      <c r="AE46" s="87"/>
    </row>
    <row r="47" spans="2:31" s="5" customFormat="1" ht="79.5" customHeight="1" x14ac:dyDescent="0.3">
      <c r="B47" s="128">
        <f t="shared" si="14"/>
        <v>30</v>
      </c>
      <c r="C47" s="273"/>
      <c r="D47" s="57" t="s">
        <v>184</v>
      </c>
      <c r="E47" s="260">
        <v>110595</v>
      </c>
      <c r="F47" s="116" t="s">
        <v>219</v>
      </c>
      <c r="G47" s="280"/>
      <c r="H47" s="95" t="s">
        <v>148</v>
      </c>
      <c r="I47" s="96" t="s">
        <v>515</v>
      </c>
      <c r="J47" s="95" t="s">
        <v>522</v>
      </c>
      <c r="K47" s="95" t="s">
        <v>514</v>
      </c>
      <c r="L47" s="98">
        <v>0.75</v>
      </c>
      <c r="M47" s="99" t="str">
        <f>VLOOKUP($E47,Sheet1!$A:$C,2,FALSE)</f>
        <v>Regiunea 2 Sud-Est</v>
      </c>
      <c r="N47" s="99" t="str">
        <f>VLOOKUP($E47,Sheet1!$A:$C,3,FALSE)</f>
        <v>Olt</v>
      </c>
      <c r="O47" s="95" t="s">
        <v>375</v>
      </c>
      <c r="P47" s="95" t="s">
        <v>692</v>
      </c>
      <c r="Q47" s="100">
        <f t="shared" si="12"/>
        <v>24049491.970000003</v>
      </c>
      <c r="R47" s="142">
        <v>20442068.170000002</v>
      </c>
      <c r="S47" s="142">
        <v>0</v>
      </c>
      <c r="T47" s="142">
        <v>3607423.8</v>
      </c>
      <c r="U47" s="142"/>
      <c r="V47" s="142">
        <v>4696796.3099999996</v>
      </c>
      <c r="W47" s="142">
        <v>0</v>
      </c>
      <c r="X47" s="100">
        <f t="shared" si="13"/>
        <v>28746288.280000001</v>
      </c>
      <c r="Y47" s="101" t="s">
        <v>378</v>
      </c>
      <c r="Z47" s="101"/>
      <c r="AA47" s="59">
        <v>16283483.98</v>
      </c>
      <c r="AB47" s="63">
        <v>5427827.9800000004</v>
      </c>
      <c r="AC47" s="87"/>
      <c r="AD47" s="87"/>
      <c r="AE47" s="87"/>
    </row>
    <row r="48" spans="2:31" s="5" customFormat="1" ht="65.25" customHeight="1" x14ac:dyDescent="0.3">
      <c r="B48" s="128">
        <f t="shared" si="14"/>
        <v>31</v>
      </c>
      <c r="C48" s="273"/>
      <c r="D48" s="57" t="s">
        <v>185</v>
      </c>
      <c r="E48" s="93">
        <v>111429</v>
      </c>
      <c r="F48" s="116" t="s">
        <v>220</v>
      </c>
      <c r="G48" s="280"/>
      <c r="H48" s="95" t="s">
        <v>148</v>
      </c>
      <c r="I48" s="96" t="s">
        <v>403</v>
      </c>
      <c r="J48" s="97">
        <v>41640</v>
      </c>
      <c r="K48" s="97" t="s">
        <v>1370</v>
      </c>
      <c r="L48" s="98">
        <v>0.75</v>
      </c>
      <c r="M48" s="99" t="str">
        <f>VLOOKUP($E48,Sheet1!$A:$C,2,FALSE)</f>
        <v>Regiunea 4 Sud-Vest</v>
      </c>
      <c r="N48" s="99" t="str">
        <f>VLOOKUP($E48,Sheet1!$A:$C,3,FALSE)</f>
        <v>Gorj</v>
      </c>
      <c r="O48" s="95" t="s">
        <v>375</v>
      </c>
      <c r="P48" s="95" t="s">
        <v>692</v>
      </c>
      <c r="Q48" s="100">
        <f t="shared" si="12"/>
        <v>155669643.09999999</v>
      </c>
      <c r="R48" s="142">
        <v>132319196.65000001</v>
      </c>
      <c r="S48" s="142">
        <v>0</v>
      </c>
      <c r="T48" s="142">
        <v>23350446.449999999</v>
      </c>
      <c r="U48" s="142"/>
      <c r="V48" s="142">
        <v>29095567.399999999</v>
      </c>
      <c r="W48" s="142">
        <v>0</v>
      </c>
      <c r="X48" s="100">
        <f t="shared" si="13"/>
        <v>184765210.5</v>
      </c>
      <c r="Y48" s="101" t="s">
        <v>378</v>
      </c>
      <c r="Z48" s="101"/>
      <c r="AA48" s="59">
        <v>24421741.57</v>
      </c>
      <c r="AB48" s="63">
        <v>8140580.5099999998</v>
      </c>
      <c r="AC48" s="87"/>
      <c r="AD48" s="87"/>
      <c r="AE48" s="87"/>
    </row>
    <row r="49" spans="2:31" s="5" customFormat="1" ht="113.25" customHeight="1" x14ac:dyDescent="0.3">
      <c r="B49" s="128">
        <f>+B48+1</f>
        <v>32</v>
      </c>
      <c r="C49" s="273"/>
      <c r="D49" s="57" t="s">
        <v>334</v>
      </c>
      <c r="E49" s="93">
        <v>111951</v>
      </c>
      <c r="F49" s="116" t="s">
        <v>335</v>
      </c>
      <c r="G49" s="280"/>
      <c r="H49" s="95" t="s">
        <v>148</v>
      </c>
      <c r="I49" s="96" t="s">
        <v>516</v>
      </c>
      <c r="J49" s="119" t="s">
        <v>517</v>
      </c>
      <c r="K49" s="95" t="s">
        <v>1366</v>
      </c>
      <c r="L49" s="98">
        <v>0.75</v>
      </c>
      <c r="M49" s="99" t="str">
        <f>VLOOKUP($E49,Sheet1!$A:$C,2,FALSE)</f>
        <v>Regiunea 3 Sud Muntenia,Regiunea 8 Bucureşti-Ilfov</v>
      </c>
      <c r="N49" s="99" t="str">
        <f>VLOOKUP($E49,Sheet1!$A:$C,3,FALSE)</f>
        <v>Bucuresti,Giurgiu,Ilfov</v>
      </c>
      <c r="O49" s="95" t="s">
        <v>375</v>
      </c>
      <c r="P49" s="95" t="s">
        <v>692</v>
      </c>
      <c r="Q49" s="100">
        <f t="shared" si="12"/>
        <v>76604985.120000005</v>
      </c>
      <c r="R49" s="145">
        <v>65114237.359999999</v>
      </c>
      <c r="S49" s="145">
        <v>0</v>
      </c>
      <c r="T49" s="145">
        <v>11490747.76</v>
      </c>
      <c r="U49" s="145"/>
      <c r="V49" s="145">
        <v>25801057.120000001</v>
      </c>
      <c r="W49" s="145">
        <v>0</v>
      </c>
      <c r="X49" s="100">
        <f t="shared" si="13"/>
        <v>102406042.24000001</v>
      </c>
      <c r="Y49" s="101" t="s">
        <v>378</v>
      </c>
      <c r="Z49" s="101" t="s">
        <v>832</v>
      </c>
      <c r="AA49" s="59">
        <v>28428458.5</v>
      </c>
      <c r="AB49" s="63">
        <v>9467198.0700000003</v>
      </c>
      <c r="AC49" s="87"/>
      <c r="AD49" s="87"/>
      <c r="AE49" s="87"/>
    </row>
    <row r="50" spans="2:31" s="5" customFormat="1" ht="117.75" customHeight="1" x14ac:dyDescent="0.3">
      <c r="B50" s="128">
        <f t="shared" si="14"/>
        <v>33</v>
      </c>
      <c r="C50" s="273"/>
      <c r="D50" s="57" t="s">
        <v>656</v>
      </c>
      <c r="E50" s="93">
        <v>118317</v>
      </c>
      <c r="F50" s="116" t="s">
        <v>666</v>
      </c>
      <c r="G50" s="280"/>
      <c r="H50" s="95" t="s">
        <v>148</v>
      </c>
      <c r="I50" s="103" t="s">
        <v>688</v>
      </c>
      <c r="J50" s="119" t="s">
        <v>668</v>
      </c>
      <c r="K50" s="97" t="s">
        <v>503</v>
      </c>
      <c r="L50" s="98">
        <v>0.75</v>
      </c>
      <c r="M50" s="99" t="str">
        <f>VLOOKUP($E50,Sheet1!$A:$C,2,FALSE)</f>
        <v>Regiunea 6 Nord-Vest,Regiunea 7 Centru</v>
      </c>
      <c r="N50" s="99" t="str">
        <f>VLOOKUP($E50,Sheet1!$A:$C,3,FALSE)</f>
        <v>Alba,Cluj</v>
      </c>
      <c r="O50" s="95" t="s">
        <v>375</v>
      </c>
      <c r="P50" s="95" t="s">
        <v>692</v>
      </c>
      <c r="Q50" s="100">
        <f t="shared" si="12"/>
        <v>1615566156.99</v>
      </c>
      <c r="R50" s="145">
        <v>1373231233.47</v>
      </c>
      <c r="S50" s="142">
        <v>0</v>
      </c>
      <c r="T50" s="142">
        <v>242334923.52000001</v>
      </c>
      <c r="U50" s="142"/>
      <c r="V50" s="142">
        <v>328219891.29000002</v>
      </c>
      <c r="W50" s="142">
        <v>0</v>
      </c>
      <c r="X50" s="100">
        <f t="shared" si="13"/>
        <v>1943786048.28</v>
      </c>
      <c r="Y50" s="101" t="s">
        <v>378</v>
      </c>
      <c r="Z50" s="101" t="s">
        <v>830</v>
      </c>
      <c r="AA50" s="59">
        <v>631716272.94999993</v>
      </c>
      <c r="AB50" s="63">
        <v>209975548.55000001</v>
      </c>
      <c r="AC50" s="87"/>
      <c r="AD50" s="87"/>
      <c r="AE50" s="87"/>
    </row>
    <row r="51" spans="2:31" s="5" customFormat="1" ht="117.75" customHeight="1" x14ac:dyDescent="0.3">
      <c r="B51" s="128">
        <f t="shared" si="14"/>
        <v>34</v>
      </c>
      <c r="C51" s="273"/>
      <c r="D51" s="57" t="s">
        <v>951</v>
      </c>
      <c r="E51" s="260">
        <v>115751</v>
      </c>
      <c r="F51" s="94" t="s">
        <v>952</v>
      </c>
      <c r="G51" s="93"/>
      <c r="H51" s="95" t="s">
        <v>405</v>
      </c>
      <c r="I51" s="103" t="s">
        <v>955</v>
      </c>
      <c r="J51" s="119" t="s">
        <v>956</v>
      </c>
      <c r="K51" s="97" t="s">
        <v>957</v>
      </c>
      <c r="L51" s="98">
        <v>0.75</v>
      </c>
      <c r="M51" s="99" t="s">
        <v>958</v>
      </c>
      <c r="N51" s="99" t="s">
        <v>959</v>
      </c>
      <c r="O51" s="95" t="s">
        <v>375</v>
      </c>
      <c r="P51" s="95" t="s">
        <v>766</v>
      </c>
      <c r="Q51" s="100">
        <f t="shared" si="12"/>
        <v>12400394.719999999</v>
      </c>
      <c r="R51" s="145">
        <v>9300296.0399999991</v>
      </c>
      <c r="S51" s="142">
        <v>0</v>
      </c>
      <c r="T51" s="142">
        <v>3100098.68</v>
      </c>
      <c r="U51" s="142"/>
      <c r="V51" s="142">
        <v>2332747.52</v>
      </c>
      <c r="W51" s="142"/>
      <c r="X51" s="100">
        <f t="shared" si="13"/>
        <v>14733142.239999998</v>
      </c>
      <c r="Y51" s="101" t="s">
        <v>378</v>
      </c>
      <c r="Z51" s="101"/>
      <c r="AA51" s="59">
        <v>0</v>
      </c>
      <c r="AB51" s="62">
        <v>0</v>
      </c>
      <c r="AC51" s="87"/>
      <c r="AD51" s="87"/>
      <c r="AE51" s="87"/>
    </row>
    <row r="52" spans="2:31" s="5" customFormat="1" ht="231" customHeight="1" x14ac:dyDescent="0.3">
      <c r="B52" s="128">
        <f t="shared" si="14"/>
        <v>35</v>
      </c>
      <c r="C52" s="273"/>
      <c r="D52" s="57" t="s">
        <v>953</v>
      </c>
      <c r="E52" s="260">
        <v>115750</v>
      </c>
      <c r="F52" s="94" t="s">
        <v>954</v>
      </c>
      <c r="G52" s="93"/>
      <c r="H52" s="95" t="s">
        <v>405</v>
      </c>
      <c r="I52" s="103" t="s">
        <v>960</v>
      </c>
      <c r="J52" s="119" t="s">
        <v>956</v>
      </c>
      <c r="K52" s="97" t="s">
        <v>957</v>
      </c>
      <c r="L52" s="98">
        <v>0.75</v>
      </c>
      <c r="M52" s="99" t="s">
        <v>961</v>
      </c>
      <c r="N52" s="99" t="s">
        <v>962</v>
      </c>
      <c r="O52" s="95" t="s">
        <v>375</v>
      </c>
      <c r="P52" s="95" t="s">
        <v>963</v>
      </c>
      <c r="Q52" s="100">
        <f t="shared" si="12"/>
        <v>14072624.01</v>
      </c>
      <c r="R52" s="145">
        <v>11961730.4</v>
      </c>
      <c r="S52" s="142">
        <v>0</v>
      </c>
      <c r="T52" s="142">
        <v>2110893.61</v>
      </c>
      <c r="U52" s="142"/>
      <c r="V52" s="142">
        <v>2647325.31</v>
      </c>
      <c r="W52" s="142"/>
      <c r="X52" s="100">
        <f t="shared" si="13"/>
        <v>16719949.32</v>
      </c>
      <c r="Y52" s="101" t="s">
        <v>378</v>
      </c>
      <c r="Z52" s="101"/>
      <c r="AA52" s="59">
        <v>0</v>
      </c>
      <c r="AB52" s="63">
        <v>0</v>
      </c>
      <c r="AC52" s="87"/>
      <c r="AD52" s="87"/>
      <c r="AE52" s="87"/>
    </row>
    <row r="53" spans="2:31" s="5" customFormat="1" ht="130.5" customHeight="1" x14ac:dyDescent="0.3">
      <c r="B53" s="128">
        <f t="shared" ref="B53:B63" si="15">+B52+1</f>
        <v>36</v>
      </c>
      <c r="C53" s="273"/>
      <c r="D53" s="57" t="s">
        <v>1029</v>
      </c>
      <c r="E53" s="57">
        <v>116018</v>
      </c>
      <c r="F53" s="94" t="s">
        <v>1030</v>
      </c>
      <c r="G53" s="57"/>
      <c r="H53" s="99" t="s">
        <v>405</v>
      </c>
      <c r="I53" s="103" t="s">
        <v>1031</v>
      </c>
      <c r="J53" s="119" t="s">
        <v>1032</v>
      </c>
      <c r="K53" s="97" t="s">
        <v>943</v>
      </c>
      <c r="L53" s="98">
        <v>0.75</v>
      </c>
      <c r="M53" s="99" t="s">
        <v>1033</v>
      </c>
      <c r="N53" s="99" t="s">
        <v>1034</v>
      </c>
      <c r="O53" s="95" t="s">
        <v>375</v>
      </c>
      <c r="P53" s="95" t="s">
        <v>692</v>
      </c>
      <c r="Q53" s="100">
        <f t="shared" si="12"/>
        <v>326721591.73000002</v>
      </c>
      <c r="R53" s="145">
        <v>277713352.97000003</v>
      </c>
      <c r="S53" s="142">
        <v>0</v>
      </c>
      <c r="T53" s="142">
        <v>49008238.759999998</v>
      </c>
      <c r="U53" s="142"/>
      <c r="V53" s="142">
        <v>87323467.319999993</v>
      </c>
      <c r="W53" s="142"/>
      <c r="X53" s="100">
        <f t="shared" si="13"/>
        <v>414045059.05000001</v>
      </c>
      <c r="Y53" s="101" t="s">
        <v>378</v>
      </c>
      <c r="Z53" s="101"/>
      <c r="AA53" s="59">
        <v>27767926.879999999</v>
      </c>
      <c r="AB53" s="63">
        <v>9255975.6099999994</v>
      </c>
      <c r="AC53" s="87"/>
      <c r="AD53" s="87"/>
      <c r="AE53" s="87"/>
    </row>
    <row r="54" spans="2:31" s="5" customFormat="1" ht="130.5" customHeight="1" x14ac:dyDescent="0.3">
      <c r="B54" s="128">
        <f t="shared" si="15"/>
        <v>37</v>
      </c>
      <c r="C54" s="273"/>
      <c r="D54" s="57" t="s">
        <v>1139</v>
      </c>
      <c r="E54" s="57" t="s">
        <v>1141</v>
      </c>
      <c r="F54" s="94" t="s">
        <v>1162</v>
      </c>
      <c r="G54" s="57"/>
      <c r="H54" s="99" t="s">
        <v>405</v>
      </c>
      <c r="I54" s="103" t="s">
        <v>1164</v>
      </c>
      <c r="J54" s="119" t="s">
        <v>1038</v>
      </c>
      <c r="K54" s="97" t="s">
        <v>390</v>
      </c>
      <c r="L54" s="98">
        <v>0.75</v>
      </c>
      <c r="M54" s="99" t="s">
        <v>1149</v>
      </c>
      <c r="N54" s="99" t="s">
        <v>400</v>
      </c>
      <c r="O54" s="95" t="s">
        <v>375</v>
      </c>
      <c r="P54" s="95">
        <v>29</v>
      </c>
      <c r="Q54" s="100">
        <f t="shared" si="12"/>
        <v>33708954.82</v>
      </c>
      <c r="R54" s="145">
        <v>25281716.120000001</v>
      </c>
      <c r="S54" s="142">
        <v>0</v>
      </c>
      <c r="T54" s="142">
        <v>8427238.6999999993</v>
      </c>
      <c r="U54" s="142"/>
      <c r="V54" s="142">
        <v>8543482.2899999991</v>
      </c>
      <c r="W54" s="142"/>
      <c r="X54" s="100">
        <f t="shared" si="13"/>
        <v>42252437.109999999</v>
      </c>
      <c r="Y54" s="101" t="s">
        <v>378</v>
      </c>
      <c r="Z54" s="101"/>
      <c r="AA54" s="59">
        <v>8730383.6099999994</v>
      </c>
      <c r="AB54" s="63">
        <v>2910127.87</v>
      </c>
      <c r="AC54" s="87"/>
      <c r="AD54" s="87"/>
      <c r="AE54" s="87"/>
    </row>
    <row r="55" spans="2:31" s="5" customFormat="1" ht="130.5" customHeight="1" x14ac:dyDescent="0.3">
      <c r="B55" s="128">
        <f t="shared" si="15"/>
        <v>38</v>
      </c>
      <c r="C55" s="273"/>
      <c r="D55" s="57" t="s">
        <v>1140</v>
      </c>
      <c r="E55" s="57" t="s">
        <v>1142</v>
      </c>
      <c r="F55" s="94" t="s">
        <v>1163</v>
      </c>
      <c r="G55" s="57"/>
      <c r="H55" s="99" t="s">
        <v>405</v>
      </c>
      <c r="I55" s="103" t="s">
        <v>1165</v>
      </c>
      <c r="J55" s="119" t="s">
        <v>1038</v>
      </c>
      <c r="K55" s="97" t="s">
        <v>503</v>
      </c>
      <c r="L55" s="98">
        <v>0.75</v>
      </c>
      <c r="M55" s="99" t="s">
        <v>944</v>
      </c>
      <c r="N55" s="99" t="s">
        <v>652</v>
      </c>
      <c r="O55" s="95" t="s">
        <v>375</v>
      </c>
      <c r="P55" s="95">
        <v>29</v>
      </c>
      <c r="Q55" s="100">
        <f t="shared" si="12"/>
        <v>61760792.369999997</v>
      </c>
      <c r="R55" s="145">
        <v>46320594.289999999</v>
      </c>
      <c r="S55" s="142">
        <v>0</v>
      </c>
      <c r="T55" s="142">
        <v>15440198.08</v>
      </c>
      <c r="U55" s="142"/>
      <c r="V55" s="142">
        <v>14794351.68</v>
      </c>
      <c r="W55" s="142"/>
      <c r="X55" s="100">
        <f t="shared" si="13"/>
        <v>76555144.049999997</v>
      </c>
      <c r="Y55" s="101" t="s">
        <v>378</v>
      </c>
      <c r="Z55" s="101"/>
      <c r="AA55" s="59">
        <v>13208101.91</v>
      </c>
      <c r="AB55" s="63">
        <v>4402700.63</v>
      </c>
      <c r="AC55" s="87"/>
      <c r="AD55" s="87"/>
      <c r="AE55" s="87"/>
    </row>
    <row r="56" spans="2:31" s="5" customFormat="1" ht="130.5" customHeight="1" x14ac:dyDescent="0.3">
      <c r="B56" s="128">
        <f t="shared" si="15"/>
        <v>39</v>
      </c>
      <c r="C56" s="274"/>
      <c r="D56" s="57" t="s">
        <v>1156</v>
      </c>
      <c r="E56" s="57">
        <v>116260</v>
      </c>
      <c r="F56" s="94" t="s">
        <v>1157</v>
      </c>
      <c r="G56" s="57"/>
      <c r="H56" s="99" t="s">
        <v>405</v>
      </c>
      <c r="I56" s="103" t="s">
        <v>1158</v>
      </c>
      <c r="J56" s="119" t="s">
        <v>1159</v>
      </c>
      <c r="K56" s="104" t="s">
        <v>391</v>
      </c>
      <c r="L56" s="98">
        <v>0.75</v>
      </c>
      <c r="M56" s="99" t="s">
        <v>1160</v>
      </c>
      <c r="N56" s="99" t="s">
        <v>1161</v>
      </c>
      <c r="O56" s="95" t="s">
        <v>375</v>
      </c>
      <c r="P56" s="95">
        <v>29</v>
      </c>
      <c r="Q56" s="100">
        <f t="shared" si="12"/>
        <v>3539438.8099999996</v>
      </c>
      <c r="R56" s="145">
        <v>2654579.11</v>
      </c>
      <c r="S56" s="142">
        <v>0</v>
      </c>
      <c r="T56" s="142">
        <v>884859.7</v>
      </c>
      <c r="U56" s="142"/>
      <c r="V56" s="142">
        <v>648800.96</v>
      </c>
      <c r="W56" s="142"/>
      <c r="X56" s="100">
        <f t="shared" si="13"/>
        <v>4188239.7699999996</v>
      </c>
      <c r="Y56" s="101" t="s">
        <v>378</v>
      </c>
      <c r="Z56" s="101"/>
      <c r="AA56" s="59">
        <v>0</v>
      </c>
      <c r="AB56" s="60">
        <v>0</v>
      </c>
      <c r="AC56" s="87"/>
      <c r="AD56" s="87"/>
      <c r="AE56" s="87"/>
    </row>
    <row r="57" spans="2:31" s="56" customFormat="1" ht="130.5" customHeight="1" x14ac:dyDescent="0.3">
      <c r="B57" s="143">
        <f t="shared" si="15"/>
        <v>40</v>
      </c>
      <c r="C57" s="108"/>
      <c r="D57" s="57" t="s">
        <v>1238</v>
      </c>
      <c r="E57" s="57">
        <v>119822</v>
      </c>
      <c r="F57" s="94" t="s">
        <v>1243</v>
      </c>
      <c r="G57" s="57"/>
      <c r="H57" s="99" t="s">
        <v>405</v>
      </c>
      <c r="I57" s="103" t="s">
        <v>1239</v>
      </c>
      <c r="J57" s="117" t="s">
        <v>1240</v>
      </c>
      <c r="K57" s="104" t="s">
        <v>1241</v>
      </c>
      <c r="L57" s="105">
        <v>0.75</v>
      </c>
      <c r="M57" s="99" t="s">
        <v>1242</v>
      </c>
      <c r="N57" s="99" t="s">
        <v>641</v>
      </c>
      <c r="O57" s="99" t="s">
        <v>375</v>
      </c>
      <c r="P57" s="99">
        <v>29</v>
      </c>
      <c r="Q57" s="100">
        <f t="shared" si="12"/>
        <v>1219115.23</v>
      </c>
      <c r="R57" s="145">
        <v>914336.43</v>
      </c>
      <c r="S57" s="146">
        <v>0</v>
      </c>
      <c r="T57" s="147">
        <v>304778.8</v>
      </c>
      <c r="U57" s="146"/>
      <c r="V57" s="147">
        <v>206728.51</v>
      </c>
      <c r="W57" s="146"/>
      <c r="X57" s="100">
        <f t="shared" si="13"/>
        <v>1425843.74</v>
      </c>
      <c r="Y57" s="100" t="s">
        <v>378</v>
      </c>
      <c r="Z57" s="100"/>
      <c r="AA57" s="72">
        <v>478639.87</v>
      </c>
      <c r="AB57" s="69">
        <v>159546.62</v>
      </c>
      <c r="AC57" s="107"/>
      <c r="AD57" s="107"/>
      <c r="AE57" s="107"/>
    </row>
    <row r="58" spans="2:31" s="56" customFormat="1" ht="234.75" customHeight="1" x14ac:dyDescent="0.3">
      <c r="B58" s="143">
        <f t="shared" si="15"/>
        <v>41</v>
      </c>
      <c r="C58" s="108"/>
      <c r="D58" s="57" t="s">
        <v>1262</v>
      </c>
      <c r="E58" s="57">
        <v>117854</v>
      </c>
      <c r="F58" s="94" t="s">
        <v>1263</v>
      </c>
      <c r="G58" s="57"/>
      <c r="H58" s="99" t="s">
        <v>148</v>
      </c>
      <c r="I58" s="103" t="s">
        <v>1264</v>
      </c>
      <c r="J58" s="117" t="s">
        <v>1265</v>
      </c>
      <c r="K58" s="104" t="s">
        <v>390</v>
      </c>
      <c r="L58" s="105">
        <v>0.75</v>
      </c>
      <c r="M58" s="99" t="s">
        <v>1266</v>
      </c>
      <c r="N58" s="99" t="s">
        <v>402</v>
      </c>
      <c r="O58" s="99" t="s">
        <v>375</v>
      </c>
      <c r="P58" s="99">
        <v>29</v>
      </c>
      <c r="Q58" s="100">
        <f t="shared" si="12"/>
        <v>342012000.01999998</v>
      </c>
      <c r="R58" s="142">
        <v>256509000.03</v>
      </c>
      <c r="S58" s="142" t="s">
        <v>1276</v>
      </c>
      <c r="T58" s="142">
        <v>85502999.989999995</v>
      </c>
      <c r="U58" s="142"/>
      <c r="V58" s="142">
        <v>61099049.060000002</v>
      </c>
      <c r="W58" s="147">
        <v>0</v>
      </c>
      <c r="X58" s="100">
        <f t="shared" si="13"/>
        <v>403111049.07999998</v>
      </c>
      <c r="Y58" s="100" t="s">
        <v>378</v>
      </c>
      <c r="Z58" s="100"/>
      <c r="AA58" s="72">
        <v>72588483.849999994</v>
      </c>
      <c r="AB58" s="69">
        <v>24196161.27</v>
      </c>
      <c r="AC58" s="107"/>
      <c r="AD58" s="107"/>
      <c r="AE58" s="107"/>
    </row>
    <row r="59" spans="2:31" s="56" customFormat="1" ht="130.5" customHeight="1" x14ac:dyDescent="0.3">
      <c r="B59" s="143">
        <f t="shared" si="15"/>
        <v>42</v>
      </c>
      <c r="C59" s="108"/>
      <c r="D59" s="57" t="s">
        <v>1272</v>
      </c>
      <c r="E59" s="57">
        <v>118450</v>
      </c>
      <c r="F59" s="94" t="s">
        <v>1273</v>
      </c>
      <c r="G59" s="57"/>
      <c r="H59" s="99" t="s">
        <v>405</v>
      </c>
      <c r="I59" s="103" t="s">
        <v>1274</v>
      </c>
      <c r="J59" s="117" t="s">
        <v>1273</v>
      </c>
      <c r="K59" s="104" t="s">
        <v>1270</v>
      </c>
      <c r="L59" s="105">
        <v>0.75</v>
      </c>
      <c r="M59" s="99" t="s">
        <v>1423</v>
      </c>
      <c r="N59" s="99" t="s">
        <v>1275</v>
      </c>
      <c r="O59" s="99" t="s">
        <v>375</v>
      </c>
      <c r="P59" s="99">
        <v>28</v>
      </c>
      <c r="Q59" s="100">
        <f t="shared" si="12"/>
        <v>288054976.18000001</v>
      </c>
      <c r="R59" s="148">
        <v>216041232.13</v>
      </c>
      <c r="S59" s="148" t="s">
        <v>1276</v>
      </c>
      <c r="T59" s="148">
        <v>72013744.049999997</v>
      </c>
      <c r="U59" s="148"/>
      <c r="V59" s="148">
        <v>82023029.060000002</v>
      </c>
      <c r="W59" s="149">
        <v>0</v>
      </c>
      <c r="X59" s="100">
        <f t="shared" si="13"/>
        <v>370078005.24000001</v>
      </c>
      <c r="Y59" s="150" t="s">
        <v>378</v>
      </c>
      <c r="Z59" s="150" t="s">
        <v>831</v>
      </c>
      <c r="AA59" s="59">
        <v>204769078.83000001</v>
      </c>
      <c r="AB59" s="60">
        <v>68256359.590000004</v>
      </c>
      <c r="AC59" s="107"/>
      <c r="AD59" s="107"/>
      <c r="AE59" s="107"/>
    </row>
    <row r="60" spans="2:31" s="56" customFormat="1" ht="130.5" customHeight="1" x14ac:dyDescent="0.3">
      <c r="B60" s="143">
        <f t="shared" si="15"/>
        <v>43</v>
      </c>
      <c r="C60" s="108"/>
      <c r="D60" s="57" t="s">
        <v>1417</v>
      </c>
      <c r="E60" s="57">
        <v>115749</v>
      </c>
      <c r="F60" s="94" t="s">
        <v>1418</v>
      </c>
      <c r="G60" s="57"/>
      <c r="H60" s="99" t="s">
        <v>148</v>
      </c>
      <c r="I60" s="103"/>
      <c r="J60" s="117" t="s">
        <v>1422</v>
      </c>
      <c r="K60" s="104" t="s">
        <v>390</v>
      </c>
      <c r="L60" s="105">
        <v>0.75</v>
      </c>
      <c r="M60" s="99" t="s">
        <v>619</v>
      </c>
      <c r="N60" s="99" t="s">
        <v>1212</v>
      </c>
      <c r="O60" s="99" t="s">
        <v>375</v>
      </c>
      <c r="P60" s="99">
        <v>28</v>
      </c>
      <c r="Q60" s="100">
        <f t="shared" si="12"/>
        <v>20324642.609999999</v>
      </c>
      <c r="R60" s="151">
        <v>17275946.219999999</v>
      </c>
      <c r="S60" s="151">
        <v>0</v>
      </c>
      <c r="T60" s="151">
        <v>3048696.39</v>
      </c>
      <c r="U60" s="151"/>
      <c r="V60" s="148">
        <v>3823447.62</v>
      </c>
      <c r="W60" s="149">
        <v>0</v>
      </c>
      <c r="X60" s="100">
        <f t="shared" si="13"/>
        <v>24148090.23</v>
      </c>
      <c r="Y60" s="150" t="s">
        <v>378</v>
      </c>
      <c r="Z60" s="100"/>
      <c r="AA60" s="59">
        <v>0</v>
      </c>
      <c r="AB60" s="60">
        <v>0</v>
      </c>
      <c r="AC60" s="107"/>
      <c r="AD60" s="107"/>
      <c r="AE60" s="107"/>
    </row>
    <row r="61" spans="2:31" s="56" customFormat="1" ht="130.5" customHeight="1" x14ac:dyDescent="0.3">
      <c r="B61" s="143">
        <f t="shared" si="15"/>
        <v>44</v>
      </c>
      <c r="C61" s="246"/>
      <c r="D61" s="248" t="s">
        <v>1500</v>
      </c>
      <c r="E61" s="248">
        <v>119143</v>
      </c>
      <c r="F61" s="94"/>
      <c r="G61" s="248"/>
      <c r="H61" s="99"/>
      <c r="I61" s="103"/>
      <c r="J61" s="245"/>
      <c r="K61" s="104"/>
      <c r="L61" s="105"/>
      <c r="M61" s="99"/>
      <c r="N61" s="99"/>
      <c r="O61" s="99"/>
      <c r="P61" s="99"/>
      <c r="Q61" s="100">
        <f t="shared" si="12"/>
        <v>157995727.25999999</v>
      </c>
      <c r="R61" s="151">
        <v>134296368.18000001</v>
      </c>
      <c r="S61" s="151">
        <v>0</v>
      </c>
      <c r="T61" s="151">
        <v>23699359.079999998</v>
      </c>
      <c r="U61" s="151"/>
      <c r="V61" s="151">
        <v>28561849.18</v>
      </c>
      <c r="W61" s="249">
        <v>0</v>
      </c>
      <c r="X61" s="100">
        <f t="shared" si="13"/>
        <v>186557576.44</v>
      </c>
      <c r="Y61" s="150"/>
      <c r="Z61" s="100"/>
      <c r="AA61" s="59">
        <v>0</v>
      </c>
      <c r="AB61" s="60">
        <v>0</v>
      </c>
      <c r="AC61" s="107"/>
      <c r="AD61" s="107"/>
      <c r="AE61" s="107"/>
    </row>
    <row r="62" spans="2:31" s="56" customFormat="1" ht="130.5" customHeight="1" x14ac:dyDescent="0.3">
      <c r="B62" s="143">
        <f t="shared" si="15"/>
        <v>45</v>
      </c>
      <c r="C62" s="246"/>
      <c r="D62" s="248" t="s">
        <v>1501</v>
      </c>
      <c r="E62" s="248">
        <v>123691</v>
      </c>
      <c r="F62" s="94"/>
      <c r="G62" s="248"/>
      <c r="H62" s="99"/>
      <c r="I62" s="103"/>
      <c r="J62" s="245"/>
      <c r="K62" s="104"/>
      <c r="L62" s="105"/>
      <c r="M62" s="99"/>
      <c r="N62" s="99"/>
      <c r="O62" s="99"/>
      <c r="P62" s="99"/>
      <c r="Q62" s="100">
        <f t="shared" si="12"/>
        <v>155987533.37</v>
      </c>
      <c r="R62" s="151">
        <v>132589403.37</v>
      </c>
      <c r="S62" s="151">
        <v>0</v>
      </c>
      <c r="T62" s="151">
        <v>23398130</v>
      </c>
      <c r="U62" s="151"/>
      <c r="V62" s="151">
        <v>46247644.219999999</v>
      </c>
      <c r="W62" s="249">
        <v>0</v>
      </c>
      <c r="X62" s="100">
        <f t="shared" si="13"/>
        <v>202235177.59</v>
      </c>
      <c r="Y62" s="150"/>
      <c r="Z62" s="100"/>
      <c r="AA62" s="59">
        <v>0</v>
      </c>
      <c r="AB62" s="60">
        <v>0</v>
      </c>
      <c r="AC62" s="107"/>
      <c r="AD62" s="107"/>
      <c r="AE62" s="107"/>
    </row>
    <row r="63" spans="2:31" s="56" customFormat="1" ht="130.5" customHeight="1" x14ac:dyDescent="0.3">
      <c r="B63" s="143">
        <f t="shared" si="15"/>
        <v>46</v>
      </c>
      <c r="C63" s="246"/>
      <c r="D63" s="248" t="s">
        <v>1502</v>
      </c>
      <c r="E63" s="248">
        <v>117135</v>
      </c>
      <c r="F63" s="94"/>
      <c r="G63" s="248"/>
      <c r="H63" s="99"/>
      <c r="I63" s="103"/>
      <c r="J63" s="245"/>
      <c r="K63" s="104"/>
      <c r="L63" s="105"/>
      <c r="M63" s="99"/>
      <c r="N63" s="99"/>
      <c r="O63" s="99"/>
      <c r="P63" s="99"/>
      <c r="Q63" s="100">
        <f t="shared" si="12"/>
        <v>1996408666.21</v>
      </c>
      <c r="R63" s="151">
        <v>1696947366.29</v>
      </c>
      <c r="S63" s="151">
        <v>0</v>
      </c>
      <c r="T63" s="151">
        <v>299461299.92000002</v>
      </c>
      <c r="U63" s="151"/>
      <c r="V63" s="151">
        <v>575517123.96000004</v>
      </c>
      <c r="W63" s="249">
        <v>0</v>
      </c>
      <c r="X63" s="100">
        <f t="shared" si="13"/>
        <v>2571925790.1700001</v>
      </c>
      <c r="Y63" s="150"/>
      <c r="Z63" s="100"/>
      <c r="AA63" s="59">
        <v>0</v>
      </c>
      <c r="AB63" s="60">
        <v>0</v>
      </c>
      <c r="AC63" s="107"/>
      <c r="AD63" s="107"/>
      <c r="AE63" s="107"/>
    </row>
    <row r="64" spans="2:31" s="5" customFormat="1" ht="32.25" customHeight="1" x14ac:dyDescent="0.3">
      <c r="B64" s="109"/>
      <c r="C64" s="110" t="s">
        <v>149</v>
      </c>
      <c r="D64" s="110"/>
      <c r="E64" s="110"/>
      <c r="F64" s="110"/>
      <c r="G64" s="110"/>
      <c r="H64" s="110"/>
      <c r="I64" s="111"/>
      <c r="J64" s="110"/>
      <c r="K64" s="110"/>
      <c r="L64" s="110"/>
      <c r="M64" s="110"/>
      <c r="N64" s="110"/>
      <c r="O64" s="110"/>
      <c r="P64" s="110"/>
      <c r="Q64" s="120">
        <f>SUM(Q41:Q63)</f>
        <v>5905809219.3800001</v>
      </c>
      <c r="R64" s="120">
        <f t="shared" ref="R64:X64" si="16">SUM(R41:R63)</f>
        <v>4911828728.6000004</v>
      </c>
      <c r="S64" s="120">
        <f t="shared" si="16"/>
        <v>0</v>
      </c>
      <c r="T64" s="120">
        <f>SUM(T41:T63)</f>
        <v>993980490.77999997</v>
      </c>
      <c r="U64" s="120">
        <f t="shared" si="16"/>
        <v>0</v>
      </c>
      <c r="V64" s="120">
        <f t="shared" si="16"/>
        <v>1447162945.04</v>
      </c>
      <c r="W64" s="120">
        <f t="shared" si="16"/>
        <v>0</v>
      </c>
      <c r="X64" s="120">
        <f t="shared" si="16"/>
        <v>7352972164.4199991</v>
      </c>
      <c r="Y64" s="120">
        <f>SUM(Y41:Y63)</f>
        <v>0</v>
      </c>
      <c r="Z64" s="120">
        <f t="shared" ref="Z64" si="17">SUM(Z41:Z63)</f>
        <v>0</v>
      </c>
      <c r="AA64" s="120">
        <f t="shared" ref="AA64" si="18">SUM(AA41:AA63)</f>
        <v>1160613882.6699998</v>
      </c>
      <c r="AB64" s="120">
        <f t="shared" ref="AB64" si="19">SUM(AB41:AB63)</f>
        <v>386265796.86000001</v>
      </c>
      <c r="AC64" s="79"/>
      <c r="AD64" s="87"/>
      <c r="AE64" s="87"/>
    </row>
    <row r="65" spans="2:31" s="5" customFormat="1" ht="72.75" customHeight="1" x14ac:dyDescent="0.3">
      <c r="B65" s="128">
        <f>+B63+1</f>
        <v>47</v>
      </c>
      <c r="C65" s="284" t="s">
        <v>1217</v>
      </c>
      <c r="D65" s="57" t="s">
        <v>183</v>
      </c>
      <c r="E65" s="93">
        <v>112112</v>
      </c>
      <c r="F65" s="116" t="s">
        <v>221</v>
      </c>
      <c r="G65" s="280" t="s">
        <v>203</v>
      </c>
      <c r="H65" s="95" t="s">
        <v>148</v>
      </c>
      <c r="I65" s="96" t="s">
        <v>417</v>
      </c>
      <c r="J65" s="95" t="s">
        <v>416</v>
      </c>
      <c r="K65" s="97" t="s">
        <v>390</v>
      </c>
      <c r="L65" s="98">
        <v>0.75</v>
      </c>
      <c r="M65" s="99" t="str">
        <f>VLOOKUP($E65,Sheet1!$A:$C,2,FALSE)</f>
        <v>Regiunea 4 Sud-Vest</v>
      </c>
      <c r="N65" s="99" t="str">
        <f>VLOOKUP($E65,Sheet1!$A:$C,3,FALSE)</f>
        <v>Arad,Bihor,Hunedoara</v>
      </c>
      <c r="O65" s="95" t="s">
        <v>375</v>
      </c>
      <c r="P65" s="95" t="s">
        <v>692</v>
      </c>
      <c r="Q65" s="100">
        <f t="shared" si="12"/>
        <v>457311870.01999998</v>
      </c>
      <c r="R65" s="100">
        <v>388715089.52999997</v>
      </c>
      <c r="S65" s="100">
        <v>0</v>
      </c>
      <c r="T65" s="100">
        <v>68596780.489999995</v>
      </c>
      <c r="U65" s="100"/>
      <c r="V65" s="100">
        <v>133462012.29000001</v>
      </c>
      <c r="W65" s="124">
        <v>0</v>
      </c>
      <c r="X65" s="100">
        <f>R65+S65+T65+V65+W65</f>
        <v>590773882.30999994</v>
      </c>
      <c r="Y65" s="100" t="s">
        <v>378</v>
      </c>
      <c r="Z65" s="100" t="s">
        <v>1245</v>
      </c>
      <c r="AA65" s="60">
        <f>114439221.18+8348.47+8301.6</f>
        <v>114455871.25</v>
      </c>
      <c r="AB65" s="63">
        <f>38146407.06+2782.82+2767.2</f>
        <v>38151957.080000006</v>
      </c>
      <c r="AC65" s="87"/>
      <c r="AD65" s="87"/>
      <c r="AE65" s="87"/>
    </row>
    <row r="66" spans="2:31" s="5" customFormat="1" ht="174.75" customHeight="1" x14ac:dyDescent="0.3">
      <c r="B66" s="128">
        <f>+B65+1</f>
        <v>48</v>
      </c>
      <c r="C66" s="285"/>
      <c r="D66" s="57" t="s">
        <v>336</v>
      </c>
      <c r="E66" s="93">
        <v>115371</v>
      </c>
      <c r="F66" s="116" t="s">
        <v>337</v>
      </c>
      <c r="G66" s="280"/>
      <c r="H66" s="95" t="s">
        <v>148</v>
      </c>
      <c r="I66" s="96" t="s">
        <v>518</v>
      </c>
      <c r="J66" s="119" t="s">
        <v>523</v>
      </c>
      <c r="K66" s="95" t="s">
        <v>390</v>
      </c>
      <c r="L66" s="98">
        <v>0.75</v>
      </c>
      <c r="M66" s="99" t="str">
        <f>VLOOKUP($E66,Sheet1!$A:$C,2,FALSE)</f>
        <v>Regiunea 6 Nord-Vest</v>
      </c>
      <c r="N66" s="99" t="str">
        <f>VLOOKUP($E66,Sheet1!$A:$C,3,FALSE)</f>
        <v>Bihor</v>
      </c>
      <c r="O66" s="95" t="s">
        <v>375</v>
      </c>
      <c r="P66" s="95" t="s">
        <v>692</v>
      </c>
      <c r="Q66" s="100">
        <f t="shared" si="12"/>
        <v>44144287.240000002</v>
      </c>
      <c r="R66" s="100">
        <v>33108215.43</v>
      </c>
      <c r="S66" s="152"/>
      <c r="T66" s="100">
        <v>11036071.810000001</v>
      </c>
      <c r="U66" s="100"/>
      <c r="V66" s="100">
        <v>9496060.6099999994</v>
      </c>
      <c r="W66" s="124">
        <v>0</v>
      </c>
      <c r="X66" s="100">
        <f>R66+S66+T66+V66+W66</f>
        <v>53640347.850000001</v>
      </c>
      <c r="Y66" s="100" t="s">
        <v>378</v>
      </c>
      <c r="Z66" s="100"/>
      <c r="AA66" s="252">
        <v>23580.38</v>
      </c>
      <c r="AB66" s="253">
        <v>7860.12</v>
      </c>
      <c r="AC66" s="87"/>
      <c r="AD66" s="87"/>
      <c r="AE66" s="87"/>
    </row>
    <row r="67" spans="2:31" s="5" customFormat="1" ht="72.75" customHeight="1" x14ac:dyDescent="0.3">
      <c r="B67" s="143">
        <f>+B66+1</f>
        <v>49</v>
      </c>
      <c r="C67" s="285"/>
      <c r="D67" s="57" t="s">
        <v>341</v>
      </c>
      <c r="E67" s="93">
        <v>111193</v>
      </c>
      <c r="F67" s="116" t="s">
        <v>340</v>
      </c>
      <c r="G67" s="280"/>
      <c r="H67" s="95" t="s">
        <v>405</v>
      </c>
      <c r="I67" s="96" t="s">
        <v>401</v>
      </c>
      <c r="J67" s="97">
        <v>41640</v>
      </c>
      <c r="K67" s="97" t="s">
        <v>532</v>
      </c>
      <c r="L67" s="98">
        <v>0.75</v>
      </c>
      <c r="M67" s="99" t="str">
        <f>VLOOKUP($E67,Sheet1!$A:$C,2,FALSE)</f>
        <v>Regiunea 6 Nord-Vest</v>
      </c>
      <c r="N67" s="99" t="str">
        <f>VLOOKUP($E67,Sheet1!$A:$C,3,FALSE)</f>
        <v>Satu Mare</v>
      </c>
      <c r="O67" s="95" t="s">
        <v>375</v>
      </c>
      <c r="P67" s="95" t="s">
        <v>692</v>
      </c>
      <c r="Q67" s="100">
        <f t="shared" si="12"/>
        <v>17586412.829999998</v>
      </c>
      <c r="R67" s="100">
        <v>13189809.619999999</v>
      </c>
      <c r="S67" s="100">
        <v>0</v>
      </c>
      <c r="T67" s="100">
        <v>4396603.21</v>
      </c>
      <c r="U67" s="100"/>
      <c r="V67" s="100">
        <v>3383632.54</v>
      </c>
      <c r="W67" s="124">
        <v>0</v>
      </c>
      <c r="X67" s="100">
        <f>R67+S67+T67+V67+W67</f>
        <v>20970045.369999997</v>
      </c>
      <c r="Y67" s="101" t="s">
        <v>378</v>
      </c>
      <c r="Z67" s="100" t="s">
        <v>591</v>
      </c>
      <c r="AA67" s="252">
        <v>14548.83</v>
      </c>
      <c r="AB67" s="253">
        <v>4849.6099999999997</v>
      </c>
      <c r="AC67" s="87"/>
      <c r="AD67" s="87"/>
      <c r="AE67" s="87"/>
    </row>
    <row r="68" spans="2:31" s="56" customFormat="1" ht="60" customHeight="1" x14ac:dyDescent="0.3">
      <c r="B68" s="143">
        <f>+B67+1</f>
        <v>50</v>
      </c>
      <c r="C68" s="286"/>
      <c r="D68" s="57" t="s">
        <v>1122</v>
      </c>
      <c r="E68" s="57">
        <v>121316</v>
      </c>
      <c r="F68" s="94" t="s">
        <v>1123</v>
      </c>
      <c r="G68" s="280"/>
      <c r="H68" s="99" t="s">
        <v>405</v>
      </c>
      <c r="I68" s="103" t="s">
        <v>1125</v>
      </c>
      <c r="J68" s="104" t="s">
        <v>1124</v>
      </c>
      <c r="K68" s="104" t="s">
        <v>394</v>
      </c>
      <c r="L68" s="105">
        <v>0.75</v>
      </c>
      <c r="M68" s="99" t="s">
        <v>610</v>
      </c>
      <c r="N68" s="99" t="s">
        <v>625</v>
      </c>
      <c r="O68" s="99" t="s">
        <v>375</v>
      </c>
      <c r="P68" s="99">
        <v>30</v>
      </c>
      <c r="Q68" s="100">
        <f t="shared" si="12"/>
        <v>1218358.5899999999</v>
      </c>
      <c r="R68" s="100">
        <v>913768.94</v>
      </c>
      <c r="S68" s="100">
        <v>0</v>
      </c>
      <c r="T68" s="100">
        <v>304589.65000000002</v>
      </c>
      <c r="U68" s="100"/>
      <c r="V68" s="100">
        <v>250231.12</v>
      </c>
      <c r="W68" s="124">
        <v>0</v>
      </c>
      <c r="X68" s="100">
        <v>1468589.71</v>
      </c>
      <c r="Y68" s="100" t="s">
        <v>378</v>
      </c>
      <c r="Z68" s="100" t="s">
        <v>379</v>
      </c>
      <c r="AA68" s="254">
        <v>320126.55</v>
      </c>
      <c r="AB68" s="255">
        <v>106708.84</v>
      </c>
      <c r="AC68" s="107"/>
      <c r="AD68" s="107"/>
      <c r="AE68" s="107"/>
    </row>
    <row r="69" spans="2:31" s="56" customFormat="1" ht="303" customHeight="1" x14ac:dyDescent="0.3">
      <c r="B69" s="143">
        <f>+B68+1</f>
        <v>51</v>
      </c>
      <c r="C69" s="153"/>
      <c r="D69" s="57" t="s">
        <v>1399</v>
      </c>
      <c r="E69" s="57">
        <v>117897</v>
      </c>
      <c r="F69" s="94" t="s">
        <v>1400</v>
      </c>
      <c r="G69" s="93"/>
      <c r="H69" s="99" t="s">
        <v>405</v>
      </c>
      <c r="I69" s="103" t="s">
        <v>1401</v>
      </c>
      <c r="J69" s="104">
        <v>40082</v>
      </c>
      <c r="K69" s="104">
        <v>44377</v>
      </c>
      <c r="L69" s="105">
        <v>0.85</v>
      </c>
      <c r="M69" s="99" t="s">
        <v>1266</v>
      </c>
      <c r="N69" s="99" t="s">
        <v>611</v>
      </c>
      <c r="O69" s="99" t="s">
        <v>375</v>
      </c>
      <c r="P69" s="99">
        <v>31</v>
      </c>
      <c r="Q69" s="100">
        <f t="shared" si="12"/>
        <v>295058413.06999999</v>
      </c>
      <c r="R69" s="100">
        <v>250799651.11000001</v>
      </c>
      <c r="S69" s="100"/>
      <c r="T69" s="100">
        <v>44258761.960000001</v>
      </c>
      <c r="U69" s="100"/>
      <c r="V69" s="100">
        <v>54970345.57</v>
      </c>
      <c r="W69" s="124"/>
      <c r="X69" s="100">
        <v>350028758.63999999</v>
      </c>
      <c r="Y69" s="100"/>
      <c r="Z69" s="100"/>
      <c r="AA69" s="254">
        <f>2374829.69</f>
        <v>2374829.69</v>
      </c>
      <c r="AB69" s="254">
        <f>419087.59</f>
        <v>419087.59</v>
      </c>
      <c r="AC69" s="107"/>
      <c r="AD69" s="107"/>
      <c r="AE69" s="107"/>
    </row>
    <row r="70" spans="2:31" s="5" customFormat="1" ht="20.25" customHeight="1" x14ac:dyDescent="0.3">
      <c r="B70" s="109"/>
      <c r="C70" s="110" t="s">
        <v>182</v>
      </c>
      <c r="D70" s="110"/>
      <c r="E70" s="110"/>
      <c r="F70" s="110"/>
      <c r="G70" s="110"/>
      <c r="H70" s="110"/>
      <c r="I70" s="111"/>
      <c r="J70" s="110"/>
      <c r="K70" s="110"/>
      <c r="L70" s="110"/>
      <c r="M70" s="110"/>
      <c r="N70" s="110"/>
      <c r="O70" s="110"/>
      <c r="P70" s="110"/>
      <c r="Q70" s="113">
        <f>SUM(Q65:Q69)</f>
        <v>815319341.75</v>
      </c>
      <c r="R70" s="113">
        <f>SUM(R65:R69)</f>
        <v>686726534.63</v>
      </c>
      <c r="S70" s="113">
        <f t="shared" ref="S70:AB70" si="20">SUM(S65:S69)</f>
        <v>0</v>
      </c>
      <c r="T70" s="113">
        <f t="shared" si="20"/>
        <v>128592807.12</v>
      </c>
      <c r="U70" s="113">
        <f t="shared" si="20"/>
        <v>0</v>
      </c>
      <c r="V70" s="113">
        <f t="shared" si="20"/>
        <v>201562282.13</v>
      </c>
      <c r="W70" s="113">
        <f t="shared" si="20"/>
        <v>0</v>
      </c>
      <c r="X70" s="113">
        <f t="shared" si="20"/>
        <v>1016881623.88</v>
      </c>
      <c r="Y70" s="113">
        <f t="shared" si="20"/>
        <v>0</v>
      </c>
      <c r="Z70" s="113">
        <f t="shared" si="20"/>
        <v>0</v>
      </c>
      <c r="AA70" s="113">
        <f t="shared" si="20"/>
        <v>117188956.69999999</v>
      </c>
      <c r="AB70" s="113">
        <f t="shared" si="20"/>
        <v>38690463.24000001</v>
      </c>
      <c r="AC70" s="87"/>
      <c r="AD70" s="87"/>
      <c r="AE70" s="87"/>
    </row>
    <row r="71" spans="2:31" s="5" customFormat="1" ht="93.75" customHeight="1" x14ac:dyDescent="0.3">
      <c r="B71" s="128">
        <f>+B69+1</f>
        <v>52</v>
      </c>
      <c r="C71" s="154" t="s">
        <v>51</v>
      </c>
      <c r="D71" s="57" t="s">
        <v>52</v>
      </c>
      <c r="E71" s="93">
        <v>103839</v>
      </c>
      <c r="F71" s="155" t="s">
        <v>1442</v>
      </c>
      <c r="G71" s="93" t="s">
        <v>198</v>
      </c>
      <c r="H71" s="95" t="s">
        <v>96</v>
      </c>
      <c r="I71" s="96" t="s">
        <v>406</v>
      </c>
      <c r="J71" s="97">
        <v>42370</v>
      </c>
      <c r="K71" s="104" t="s">
        <v>1383</v>
      </c>
      <c r="L71" s="98">
        <v>0.75</v>
      </c>
      <c r="M71" s="99" t="str">
        <f>VLOOKUP($E71,Sheet1!$A:$C,2,FALSE)</f>
        <v>Regiunea 4 Sud-Vest</v>
      </c>
      <c r="N71" s="99" t="str">
        <f>VLOOKUP($E71,Sheet1!$A:$C,3,FALSE)</f>
        <v>Dolj</v>
      </c>
      <c r="O71" s="95" t="s">
        <v>375</v>
      </c>
      <c r="P71" s="95" t="s">
        <v>692</v>
      </c>
      <c r="Q71" s="100">
        <f t="shared" si="12"/>
        <v>23047539</v>
      </c>
      <c r="R71" s="100">
        <v>17285654</v>
      </c>
      <c r="S71" s="100">
        <v>5300934</v>
      </c>
      <c r="T71" s="100">
        <v>460951</v>
      </c>
      <c r="U71" s="100"/>
      <c r="V71" s="100">
        <v>4990554</v>
      </c>
      <c r="W71" s="100">
        <v>2770249</v>
      </c>
      <c r="X71" s="100">
        <f>R71+S71+T71+V71+W71</f>
        <v>30808342</v>
      </c>
      <c r="Y71" s="101" t="s">
        <v>378</v>
      </c>
      <c r="Z71" s="100"/>
      <c r="AA71" s="256">
        <f>14973421.14-1474998.3</f>
        <v>13498422.84</v>
      </c>
      <c r="AB71" s="257">
        <f>4591849.15-452332.81</f>
        <v>4139516.3400000003</v>
      </c>
      <c r="AC71" s="87"/>
      <c r="AD71" s="87"/>
      <c r="AE71" s="87"/>
    </row>
    <row r="72" spans="2:31" s="5" customFormat="1" ht="159" customHeight="1" x14ac:dyDescent="0.3">
      <c r="B72" s="143">
        <f>+B71+1</f>
        <v>53</v>
      </c>
      <c r="C72" s="154" t="s">
        <v>51</v>
      </c>
      <c r="D72" s="57" t="s">
        <v>1209</v>
      </c>
      <c r="E72" s="93">
        <v>125945</v>
      </c>
      <c r="F72" s="119" t="s">
        <v>1213</v>
      </c>
      <c r="G72" s="93" t="s">
        <v>1211</v>
      </c>
      <c r="H72" s="95" t="s">
        <v>1210</v>
      </c>
      <c r="I72" s="103" t="s">
        <v>1215</v>
      </c>
      <c r="J72" s="97" t="s">
        <v>1214</v>
      </c>
      <c r="K72" s="97" t="s">
        <v>590</v>
      </c>
      <c r="L72" s="98">
        <v>0.75</v>
      </c>
      <c r="M72" s="99" t="s">
        <v>619</v>
      </c>
      <c r="N72" s="99" t="s">
        <v>1212</v>
      </c>
      <c r="O72" s="95" t="s">
        <v>375</v>
      </c>
      <c r="P72" s="95" t="s">
        <v>766</v>
      </c>
      <c r="Q72" s="100">
        <f t="shared" si="12"/>
        <v>162177810.20000002</v>
      </c>
      <c r="R72" s="100">
        <v>121633357.67</v>
      </c>
      <c r="S72" s="100">
        <v>37300896.32</v>
      </c>
      <c r="T72" s="100">
        <v>3243556.21</v>
      </c>
      <c r="U72" s="100"/>
      <c r="V72" s="100">
        <v>31601104.359999999</v>
      </c>
      <c r="W72" s="100">
        <v>0</v>
      </c>
      <c r="X72" s="100">
        <f>R72+S72+T72+V72+W72</f>
        <v>193778914.56</v>
      </c>
      <c r="Y72" s="101" t="s">
        <v>378</v>
      </c>
      <c r="Z72" s="100"/>
      <c r="AA72" s="256">
        <f>1007422.44+31500+45000</f>
        <v>1083922.44</v>
      </c>
      <c r="AB72" s="257">
        <f>308942.88+9660+13800</f>
        <v>332402.88</v>
      </c>
      <c r="AC72" s="87"/>
      <c r="AD72" s="87"/>
      <c r="AE72" s="87"/>
    </row>
    <row r="73" spans="2:31" s="5" customFormat="1" ht="186.75" customHeight="1" x14ac:dyDescent="0.3">
      <c r="B73" s="143">
        <f t="shared" ref="B73:B75" si="21">+B72+1</f>
        <v>54</v>
      </c>
      <c r="C73" s="57" t="s">
        <v>51</v>
      </c>
      <c r="D73" s="57" t="s">
        <v>1311</v>
      </c>
      <c r="E73" s="93">
        <v>123542</v>
      </c>
      <c r="F73" s="119" t="s">
        <v>1312</v>
      </c>
      <c r="G73" s="93" t="s">
        <v>198</v>
      </c>
      <c r="H73" s="95" t="s">
        <v>1313</v>
      </c>
      <c r="I73" s="103" t="s">
        <v>1314</v>
      </c>
      <c r="J73" s="97">
        <v>43132</v>
      </c>
      <c r="K73" s="97">
        <v>45291</v>
      </c>
      <c r="L73" s="98">
        <v>0.75</v>
      </c>
      <c r="M73" s="99" t="s">
        <v>944</v>
      </c>
      <c r="N73" s="99" t="s">
        <v>622</v>
      </c>
      <c r="O73" s="95" t="s">
        <v>375</v>
      </c>
      <c r="P73" s="95">
        <v>37</v>
      </c>
      <c r="Q73" s="100">
        <f t="shared" si="12"/>
        <v>59415600.999999993</v>
      </c>
      <c r="R73" s="100">
        <v>44561700.759999998</v>
      </c>
      <c r="S73" s="100">
        <v>13665588.199999999</v>
      </c>
      <c r="T73" s="100">
        <v>1188312.04</v>
      </c>
      <c r="U73" s="100"/>
      <c r="V73" s="100">
        <v>11042213.42</v>
      </c>
      <c r="W73" s="100">
        <v>0</v>
      </c>
      <c r="X73" s="100">
        <f t="shared" ref="X73:X75" si="22">R73+S73+T73+V73+W73</f>
        <v>70457814.419999987</v>
      </c>
      <c r="Y73" s="101" t="s">
        <v>378</v>
      </c>
      <c r="Z73" s="100"/>
      <c r="AA73" s="256">
        <v>0</v>
      </c>
      <c r="AB73" s="257">
        <v>0</v>
      </c>
      <c r="AC73" s="87"/>
      <c r="AD73" s="87"/>
      <c r="AE73" s="87"/>
    </row>
    <row r="74" spans="2:31" s="5" customFormat="1" ht="93.75" customHeight="1" x14ac:dyDescent="0.3">
      <c r="B74" s="143">
        <f t="shared" si="21"/>
        <v>55</v>
      </c>
      <c r="C74" s="57" t="s">
        <v>51</v>
      </c>
      <c r="D74" s="57" t="s">
        <v>1315</v>
      </c>
      <c r="E74" s="93">
        <v>121102</v>
      </c>
      <c r="F74" s="119" t="s">
        <v>1316</v>
      </c>
      <c r="G74" s="93" t="s">
        <v>198</v>
      </c>
      <c r="H74" s="95" t="s">
        <v>1317</v>
      </c>
      <c r="I74" s="103" t="s">
        <v>1318</v>
      </c>
      <c r="J74" s="97">
        <v>42675</v>
      </c>
      <c r="K74" s="97">
        <v>43830</v>
      </c>
      <c r="L74" s="98">
        <v>0.75</v>
      </c>
      <c r="M74" s="99" t="s">
        <v>1319</v>
      </c>
      <c r="N74" s="99" t="s">
        <v>605</v>
      </c>
      <c r="O74" s="95" t="s">
        <v>375</v>
      </c>
      <c r="P74" s="95">
        <v>37</v>
      </c>
      <c r="Q74" s="100">
        <f t="shared" si="12"/>
        <v>15434888.789999999</v>
      </c>
      <c r="R74" s="100">
        <v>11576166.66</v>
      </c>
      <c r="S74" s="100">
        <v>0</v>
      </c>
      <c r="T74" s="100">
        <v>3858722.13</v>
      </c>
      <c r="U74" s="100"/>
      <c r="V74" s="100">
        <v>14917832.869999999</v>
      </c>
      <c r="W74" s="100">
        <v>0</v>
      </c>
      <c r="X74" s="100">
        <f t="shared" si="22"/>
        <v>30352721.659999996</v>
      </c>
      <c r="Y74" s="101" t="s">
        <v>378</v>
      </c>
      <c r="Z74" s="100"/>
      <c r="AA74" s="256">
        <v>0</v>
      </c>
      <c r="AB74" s="257">
        <v>0</v>
      </c>
      <c r="AC74" s="87"/>
      <c r="AD74" s="87"/>
      <c r="AE74" s="87"/>
    </row>
    <row r="75" spans="2:31" s="5" customFormat="1" ht="93.75" customHeight="1" x14ac:dyDescent="0.3">
      <c r="B75" s="143">
        <f t="shared" si="21"/>
        <v>56</v>
      </c>
      <c r="C75" s="260" t="s">
        <v>51</v>
      </c>
      <c r="D75" s="260" t="s">
        <v>1507</v>
      </c>
      <c r="E75" s="260">
        <v>126598</v>
      </c>
      <c r="F75" s="259" t="s">
        <v>1508</v>
      </c>
      <c r="G75" s="261" t="s">
        <v>1211</v>
      </c>
      <c r="H75" s="95" t="s">
        <v>1210</v>
      </c>
      <c r="I75" s="103" t="s">
        <v>1509</v>
      </c>
      <c r="J75" s="97">
        <v>41656</v>
      </c>
      <c r="K75" s="97">
        <v>43646</v>
      </c>
      <c r="L75" s="98">
        <v>0.85</v>
      </c>
      <c r="M75" s="99" t="s">
        <v>1510</v>
      </c>
      <c r="N75" s="99" t="s">
        <v>873</v>
      </c>
      <c r="O75" s="95" t="s">
        <v>375</v>
      </c>
      <c r="P75" s="95">
        <v>37</v>
      </c>
      <c r="Q75" s="100">
        <f t="shared" si="12"/>
        <v>58516137.160000004</v>
      </c>
      <c r="R75" s="100">
        <v>43887102.880000003</v>
      </c>
      <c r="S75" s="100">
        <v>14629034.279999999</v>
      </c>
      <c r="T75" s="100">
        <v>0</v>
      </c>
      <c r="U75" s="100">
        <v>0</v>
      </c>
      <c r="V75" s="100">
        <v>0</v>
      </c>
      <c r="W75" s="100">
        <v>0</v>
      </c>
      <c r="X75" s="100">
        <f t="shared" si="22"/>
        <v>58516137.160000004</v>
      </c>
      <c r="Y75" s="101"/>
      <c r="Z75" s="100"/>
      <c r="AA75" s="59">
        <v>0</v>
      </c>
      <c r="AB75" s="59">
        <v>0</v>
      </c>
      <c r="AC75" s="87"/>
      <c r="AD75" s="87"/>
      <c r="AE75" s="87"/>
    </row>
    <row r="76" spans="2:31" s="5" customFormat="1" ht="18.75" customHeight="1" x14ac:dyDescent="0.3">
      <c r="B76" s="109"/>
      <c r="C76" s="110" t="s">
        <v>54</v>
      </c>
      <c r="D76" s="110"/>
      <c r="E76" s="110"/>
      <c r="F76" s="110"/>
      <c r="G76" s="110"/>
      <c r="H76" s="110"/>
      <c r="I76" s="111"/>
      <c r="J76" s="110"/>
      <c r="K76" s="110"/>
      <c r="L76" s="110"/>
      <c r="M76" s="110"/>
      <c r="N76" s="110"/>
      <c r="O76" s="110"/>
      <c r="P76" s="110"/>
      <c r="Q76" s="113">
        <f>SUM(Q71:Q75)</f>
        <v>318591976.15000004</v>
      </c>
      <c r="R76" s="113">
        <f>SUM(R71:R75)</f>
        <v>238943981.97</v>
      </c>
      <c r="S76" s="113">
        <f>SUM(S71:S75)</f>
        <v>70896452.799999997</v>
      </c>
      <c r="T76" s="113">
        <f t="shared" ref="T76:X76" si="23">SUM(T71:T75)</f>
        <v>8751541.379999999</v>
      </c>
      <c r="U76" s="113">
        <f t="shared" si="23"/>
        <v>0</v>
      </c>
      <c r="V76" s="113">
        <f t="shared" si="23"/>
        <v>62551704.649999999</v>
      </c>
      <c r="W76" s="113">
        <f t="shared" si="23"/>
        <v>2770249</v>
      </c>
      <c r="X76" s="113">
        <f t="shared" si="23"/>
        <v>383913929.80000001</v>
      </c>
      <c r="Y76" s="113"/>
      <c r="Z76" s="113"/>
      <c r="AA76" s="113">
        <f>SUM(AA71:AA74)</f>
        <v>14582345.279999999</v>
      </c>
      <c r="AB76" s="113">
        <f>SUM(AB71:AB74)</f>
        <v>4471919.2200000007</v>
      </c>
      <c r="AC76" s="87"/>
      <c r="AD76" s="87"/>
      <c r="AE76" s="87"/>
    </row>
    <row r="77" spans="2:31" s="5" customFormat="1" ht="232.5" customHeight="1" x14ac:dyDescent="0.3">
      <c r="B77" s="122">
        <f>+B75+1</f>
        <v>57</v>
      </c>
      <c r="C77" s="241" t="s">
        <v>1491</v>
      </c>
      <c r="D77" s="240" t="s">
        <v>1492</v>
      </c>
      <c r="E77" s="240">
        <v>129636</v>
      </c>
      <c r="F77" s="240" t="s">
        <v>1493</v>
      </c>
      <c r="G77" s="240" t="s">
        <v>198</v>
      </c>
      <c r="H77" s="240" t="s">
        <v>1494</v>
      </c>
      <c r="I77" s="123" t="s">
        <v>1495</v>
      </c>
      <c r="J77" s="240">
        <v>42744</v>
      </c>
      <c r="K77" s="240" t="s">
        <v>1496</v>
      </c>
      <c r="L77" s="240">
        <v>0.85</v>
      </c>
      <c r="M77" s="240" t="s">
        <v>1415</v>
      </c>
      <c r="N77" s="240" t="s">
        <v>622</v>
      </c>
      <c r="O77" s="240" t="s">
        <v>375</v>
      </c>
      <c r="P77" s="240">
        <v>42</v>
      </c>
      <c r="Q77" s="124">
        <f>+R77+S77+T77</f>
        <v>159969733</v>
      </c>
      <c r="R77" s="124">
        <v>119977299.75</v>
      </c>
      <c r="S77" s="124">
        <v>36793038.590000004</v>
      </c>
      <c r="T77" s="124">
        <v>3199394.66</v>
      </c>
      <c r="U77" s="124"/>
      <c r="V77" s="124">
        <v>30192503.670000002</v>
      </c>
      <c r="W77" s="124">
        <v>0</v>
      </c>
      <c r="X77" s="124">
        <f>+Q77+V77+W77</f>
        <v>190162236.67000002</v>
      </c>
      <c r="Y77" s="124"/>
      <c r="Z77" s="124"/>
      <c r="AA77" s="124">
        <v>0</v>
      </c>
      <c r="AB77" s="124">
        <v>0</v>
      </c>
      <c r="AC77" s="87"/>
      <c r="AD77" s="87"/>
      <c r="AE77" s="87"/>
    </row>
    <row r="78" spans="2:31" s="5" customFormat="1" ht="48" customHeight="1" x14ac:dyDescent="0.3">
      <c r="B78" s="109"/>
      <c r="C78" s="110" t="s">
        <v>1490</v>
      </c>
      <c r="D78" s="110"/>
      <c r="E78" s="109"/>
      <c r="F78" s="110"/>
      <c r="G78" s="110"/>
      <c r="H78" s="109"/>
      <c r="I78" s="110"/>
      <c r="J78" s="110"/>
      <c r="K78" s="109"/>
      <c r="L78" s="110"/>
      <c r="M78" s="110"/>
      <c r="N78" s="109"/>
      <c r="O78" s="110"/>
      <c r="P78" s="110"/>
      <c r="Q78" s="242">
        <f>+Q77</f>
        <v>159969733</v>
      </c>
      <c r="R78" s="127">
        <f>+R77</f>
        <v>119977299.75</v>
      </c>
      <c r="S78" s="127">
        <f t="shared" ref="S78:X78" si="24">+S77</f>
        <v>36793038.590000004</v>
      </c>
      <c r="T78" s="127">
        <f t="shared" si="24"/>
        <v>3199394.66</v>
      </c>
      <c r="U78" s="127">
        <f t="shared" si="24"/>
        <v>0</v>
      </c>
      <c r="V78" s="127">
        <f t="shared" si="24"/>
        <v>30192503.670000002</v>
      </c>
      <c r="W78" s="127">
        <f t="shared" si="24"/>
        <v>0</v>
      </c>
      <c r="X78" s="127">
        <f t="shared" si="24"/>
        <v>190162236.67000002</v>
      </c>
      <c r="Y78" s="110"/>
      <c r="Z78" s="109"/>
      <c r="AA78" s="127">
        <f>+AA77</f>
        <v>0</v>
      </c>
      <c r="AB78" s="127">
        <f>+AB77</f>
        <v>0</v>
      </c>
      <c r="AC78" s="87"/>
      <c r="AD78" s="87"/>
      <c r="AE78" s="87"/>
    </row>
    <row r="79" spans="2:31" s="5" customFormat="1" ht="102" customHeight="1" x14ac:dyDescent="0.3">
      <c r="B79" s="122">
        <f>+B77+1</f>
        <v>58</v>
      </c>
      <c r="C79" s="272" t="s">
        <v>1220</v>
      </c>
      <c r="D79" s="57" t="s">
        <v>327</v>
      </c>
      <c r="E79" s="92">
        <v>115216</v>
      </c>
      <c r="F79" s="57" t="s">
        <v>326</v>
      </c>
      <c r="G79" s="279" t="s">
        <v>331</v>
      </c>
      <c r="H79" s="99" t="s">
        <v>154</v>
      </c>
      <c r="I79" s="96" t="s">
        <v>408</v>
      </c>
      <c r="J79" s="97">
        <v>41730</v>
      </c>
      <c r="K79" s="97" t="s">
        <v>1368</v>
      </c>
      <c r="L79" s="98">
        <v>0.75</v>
      </c>
      <c r="M79" s="99" t="str">
        <f>VLOOKUP($E79,Sheet1!$A:$C,2,FALSE)</f>
        <v>Regiunea 1 Nord-Est,Regiunea 2 Sud-Est,Regiunea 3 Sud Muntenia,Regiunea 4 Sud-Vest,Regiunea 5 Vest,Regiunea 8 Bucureşti-Ilfov</v>
      </c>
      <c r="N79" s="99" t="str">
        <f>VLOOKUP($E79,Sheet1!$A:$C,3,FALSE)</f>
        <v>Arad,Bacau,Bucuresti,Calarasi,Caras Severin,Constanta,Dolj,Giurgiu,Ialomita,Iasi,Ilfov,Mehedinti,Neamt,Olt,Prahova,Teleorman,Timis,Vrancea</v>
      </c>
      <c r="O79" s="95" t="s">
        <v>375</v>
      </c>
      <c r="P79" s="99" t="s">
        <v>692</v>
      </c>
      <c r="Q79" s="100">
        <f>+R79+S79+T79</f>
        <v>37305115.730000004</v>
      </c>
      <c r="R79" s="100">
        <v>27978836.800000001</v>
      </c>
      <c r="S79" s="100">
        <v>0</v>
      </c>
      <c r="T79" s="124">
        <v>9326278.9299999997</v>
      </c>
      <c r="U79" s="124"/>
      <c r="V79" s="124">
        <v>12160232.26</v>
      </c>
      <c r="W79" s="124">
        <v>0</v>
      </c>
      <c r="X79" s="100">
        <f>R79+S79+T79+V79+W79</f>
        <v>49465347.990000002</v>
      </c>
      <c r="Y79" s="101" t="s">
        <v>378</v>
      </c>
      <c r="Z79" s="100"/>
      <c r="AA79" s="60">
        <v>17527251.960000001</v>
      </c>
      <c r="AB79" s="63">
        <v>5842417.3099999996</v>
      </c>
      <c r="AC79" s="87"/>
      <c r="AD79" s="87"/>
      <c r="AE79" s="87"/>
    </row>
    <row r="80" spans="2:31" s="5" customFormat="1" ht="96" customHeight="1" x14ac:dyDescent="0.3">
      <c r="B80" s="122">
        <f>+B79+1</f>
        <v>59</v>
      </c>
      <c r="C80" s="273"/>
      <c r="D80" s="57" t="s">
        <v>328</v>
      </c>
      <c r="E80" s="92">
        <v>114831</v>
      </c>
      <c r="F80" s="116" t="s">
        <v>329</v>
      </c>
      <c r="G80" s="279"/>
      <c r="H80" s="95" t="s">
        <v>330</v>
      </c>
      <c r="I80" s="103" t="s">
        <v>418</v>
      </c>
      <c r="J80" s="95" t="s">
        <v>687</v>
      </c>
      <c r="K80" s="97" t="s">
        <v>1367</v>
      </c>
      <c r="L80" s="98">
        <v>0.75</v>
      </c>
      <c r="M80" s="99" t="str">
        <f>VLOOKUP($E80,Sheet1!$A:$C,2,FALSE)</f>
        <v>Regiunea 5 Vest</v>
      </c>
      <c r="N80" s="99" t="str">
        <f>VLOOKUP($E80,Sheet1!$A:$C,3,FALSE)</f>
        <v>Hunedoara,Timis</v>
      </c>
      <c r="O80" s="95" t="s">
        <v>375</v>
      </c>
      <c r="P80" s="99" t="s">
        <v>692</v>
      </c>
      <c r="Q80" s="100">
        <v>27399913.550000001</v>
      </c>
      <c r="R80" s="100">
        <v>20549935.18</v>
      </c>
      <c r="S80" s="100">
        <v>0</v>
      </c>
      <c r="T80" s="100">
        <v>6849978.3700000001</v>
      </c>
      <c r="U80" s="100"/>
      <c r="V80" s="124">
        <v>6588373.0800000001</v>
      </c>
      <c r="W80" s="124">
        <v>9108787.4700000007</v>
      </c>
      <c r="X80" s="100">
        <v>43097074.100000001</v>
      </c>
      <c r="Y80" s="101" t="s">
        <v>378</v>
      </c>
      <c r="Z80" s="100" t="s">
        <v>830</v>
      </c>
      <c r="AA80" s="60">
        <v>17020303.449999999</v>
      </c>
      <c r="AB80" s="60">
        <v>5673434.4799999995</v>
      </c>
      <c r="AC80" s="87"/>
      <c r="AD80" s="87"/>
      <c r="AE80" s="87"/>
    </row>
    <row r="81" spans="2:32" s="5" customFormat="1" ht="129.75" customHeight="1" x14ac:dyDescent="0.3">
      <c r="B81" s="122">
        <f>+B80+1</f>
        <v>60</v>
      </c>
      <c r="C81" s="273"/>
      <c r="D81" s="57" t="s">
        <v>764</v>
      </c>
      <c r="E81" s="93">
        <v>117138</v>
      </c>
      <c r="F81" s="94" t="s">
        <v>765</v>
      </c>
      <c r="G81" s="279"/>
      <c r="H81" s="95" t="s">
        <v>148</v>
      </c>
      <c r="I81" s="103"/>
      <c r="J81" s="95" t="s">
        <v>767</v>
      </c>
      <c r="K81" s="156" t="s">
        <v>1351</v>
      </c>
      <c r="L81" s="98">
        <v>0.75</v>
      </c>
      <c r="M81" s="99" t="str">
        <f>VLOOKUP($E81,Sheet1!$A:$C,2,FALSE)</f>
        <v>Regiunea 1 Nord-Est,Regiunea 2 Sud-Est,Regiunea 3 Sud Muntenia,Regiunea 4 Sud-Vest,Regiunea 5 Vest,Regiunea 6 Nord-Vest,Regiunea 7 Centru,Regiunea 8 Bucureşti-Ilfov</v>
      </c>
      <c r="N81" s="99" t="str">
        <f>VLOOKUP($E81,Sheet1!$A:$C,3,FALSE)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81" s="95" t="s">
        <v>375</v>
      </c>
      <c r="P81" s="99" t="s">
        <v>766</v>
      </c>
      <c r="Q81" s="100">
        <f t="shared" ref="Q81:Q92" si="25">+R81+S81+T81+U81</f>
        <v>626270.69999999995</v>
      </c>
      <c r="R81" s="100">
        <v>469703.02</v>
      </c>
      <c r="S81" s="100">
        <v>0</v>
      </c>
      <c r="T81" s="100">
        <v>156567.67999999999</v>
      </c>
      <c r="U81" s="100"/>
      <c r="V81" s="124">
        <v>123450.3</v>
      </c>
      <c r="W81" s="124">
        <v>0</v>
      </c>
      <c r="X81" s="100">
        <f>R81+S81+T81+V81+W81</f>
        <v>749721</v>
      </c>
      <c r="Y81" s="101" t="s">
        <v>378</v>
      </c>
      <c r="Z81" s="100"/>
      <c r="AA81" s="60">
        <v>422665</v>
      </c>
      <c r="AB81" s="60">
        <v>140888.32999999999</v>
      </c>
      <c r="AC81" s="87"/>
      <c r="AD81" s="87"/>
      <c r="AE81" s="87"/>
    </row>
    <row r="82" spans="2:32" s="5" customFormat="1" ht="207" customHeight="1" x14ac:dyDescent="0.3">
      <c r="B82" s="122">
        <f>+B81+1</f>
        <v>61</v>
      </c>
      <c r="C82" s="273"/>
      <c r="D82" s="57" t="s">
        <v>964</v>
      </c>
      <c r="E82" s="93">
        <v>117750</v>
      </c>
      <c r="F82" s="94" t="s">
        <v>965</v>
      </c>
      <c r="G82" s="57"/>
      <c r="H82" s="95" t="s">
        <v>154</v>
      </c>
      <c r="I82" s="103" t="s">
        <v>966</v>
      </c>
      <c r="J82" s="95" t="s">
        <v>1097</v>
      </c>
      <c r="K82" s="97">
        <v>43834</v>
      </c>
      <c r="L82" s="98">
        <v>0.75</v>
      </c>
      <c r="M82" s="99" t="s">
        <v>967</v>
      </c>
      <c r="N82" s="99" t="s">
        <v>612</v>
      </c>
      <c r="O82" s="95" t="s">
        <v>375</v>
      </c>
      <c r="P82" s="99" t="s">
        <v>963</v>
      </c>
      <c r="Q82" s="100">
        <f t="shared" si="25"/>
        <v>23722728.5</v>
      </c>
      <c r="R82" s="100">
        <v>17792046.379999999</v>
      </c>
      <c r="S82" s="100">
        <v>0</v>
      </c>
      <c r="T82" s="100">
        <v>5930682.1200000001</v>
      </c>
      <c r="U82" s="100"/>
      <c r="V82" s="124">
        <v>4633781.3899999997</v>
      </c>
      <c r="W82" s="124">
        <v>0</v>
      </c>
      <c r="X82" s="100">
        <v>28356509.890000001</v>
      </c>
      <c r="Y82" s="101" t="s">
        <v>968</v>
      </c>
      <c r="Z82" s="100"/>
      <c r="AA82" s="60">
        <v>14516715.130000001</v>
      </c>
      <c r="AB82" s="60">
        <v>4838905.04</v>
      </c>
      <c r="AC82" s="87"/>
      <c r="AD82" s="87"/>
      <c r="AE82" s="87"/>
    </row>
    <row r="83" spans="2:32" s="5" customFormat="1" ht="298.5" customHeight="1" x14ac:dyDescent="0.3">
      <c r="B83" s="122">
        <f>+B82+1</f>
        <v>62</v>
      </c>
      <c r="C83" s="274"/>
      <c r="D83" s="57" t="s">
        <v>1035</v>
      </c>
      <c r="E83" s="93">
        <v>118184</v>
      </c>
      <c r="F83" s="94" t="s">
        <v>1036</v>
      </c>
      <c r="G83" s="57"/>
      <c r="H83" s="95" t="s">
        <v>154</v>
      </c>
      <c r="I83" s="103" t="s">
        <v>1037</v>
      </c>
      <c r="J83" s="95" t="s">
        <v>1038</v>
      </c>
      <c r="K83" s="97" t="s">
        <v>1039</v>
      </c>
      <c r="L83" s="98">
        <v>0.75</v>
      </c>
      <c r="M83" s="99" t="s">
        <v>1040</v>
      </c>
      <c r="N83" s="99" t="s">
        <v>1041</v>
      </c>
      <c r="O83" s="95" t="s">
        <v>375</v>
      </c>
      <c r="P83" s="99" t="s">
        <v>963</v>
      </c>
      <c r="Q83" s="100">
        <f t="shared" si="25"/>
        <v>79740600.920000002</v>
      </c>
      <c r="R83" s="100">
        <v>59805450.729999997</v>
      </c>
      <c r="S83" s="100">
        <v>0</v>
      </c>
      <c r="T83" s="100">
        <v>19935150.190000001</v>
      </c>
      <c r="U83" s="100"/>
      <c r="V83" s="124">
        <v>20654667.719999999</v>
      </c>
      <c r="W83" s="124">
        <v>27871546.07</v>
      </c>
      <c r="X83" s="100">
        <v>128266814.71000001</v>
      </c>
      <c r="Y83" s="101" t="s">
        <v>968</v>
      </c>
      <c r="Z83" s="100"/>
      <c r="AA83" s="60">
        <v>42681291.670000002</v>
      </c>
      <c r="AB83" s="60">
        <v>14227097.219999999</v>
      </c>
      <c r="AC83" s="87"/>
      <c r="AD83" s="87"/>
      <c r="AE83" s="87"/>
    </row>
    <row r="84" spans="2:32" s="5" customFormat="1" ht="129.75" customHeight="1" x14ac:dyDescent="0.3">
      <c r="B84" s="122">
        <f>+B83+1</f>
        <v>63</v>
      </c>
      <c r="C84" s="157"/>
      <c r="D84" s="57" t="s">
        <v>1411</v>
      </c>
      <c r="E84" s="93">
        <v>122664</v>
      </c>
      <c r="F84" s="94" t="s">
        <v>1412</v>
      </c>
      <c r="G84" s="57"/>
      <c r="H84" s="95" t="s">
        <v>1413</v>
      </c>
      <c r="I84" s="103" t="s">
        <v>1414</v>
      </c>
      <c r="J84" s="95">
        <v>43400</v>
      </c>
      <c r="K84" s="97">
        <v>44188</v>
      </c>
      <c r="L84" s="98">
        <v>0.85</v>
      </c>
      <c r="M84" s="99" t="s">
        <v>1415</v>
      </c>
      <c r="N84" s="99" t="s">
        <v>652</v>
      </c>
      <c r="O84" s="95" t="s">
        <v>375</v>
      </c>
      <c r="P84" s="99">
        <v>41</v>
      </c>
      <c r="Q84" s="100">
        <f t="shared" si="25"/>
        <v>127948592.10000001</v>
      </c>
      <c r="R84" s="100">
        <v>108756303.29000001</v>
      </c>
      <c r="S84" s="100">
        <v>0</v>
      </c>
      <c r="T84" s="100">
        <v>19192288.809999999</v>
      </c>
      <c r="U84" s="100"/>
      <c r="V84" s="124">
        <v>24051458.899999999</v>
      </c>
      <c r="W84" s="124">
        <v>0</v>
      </c>
      <c r="X84" s="100"/>
      <c r="Y84" s="101"/>
      <c r="Z84" s="100"/>
      <c r="AA84" s="60">
        <v>0</v>
      </c>
      <c r="AB84" s="60">
        <v>0</v>
      </c>
      <c r="AC84" s="87"/>
      <c r="AD84" s="87"/>
      <c r="AE84" s="87"/>
    </row>
    <row r="85" spans="2:32" s="5" customFormat="1" ht="18.75" customHeight="1" x14ac:dyDescent="0.3">
      <c r="B85" s="109"/>
      <c r="C85" s="158" t="s">
        <v>770</v>
      </c>
      <c r="D85" s="110"/>
      <c r="E85" s="110"/>
      <c r="F85" s="110"/>
      <c r="G85" s="110"/>
      <c r="H85" s="110"/>
      <c r="I85" s="111"/>
      <c r="J85" s="110"/>
      <c r="K85" s="110"/>
      <c r="L85" s="110"/>
      <c r="M85" s="110"/>
      <c r="N85" s="110"/>
      <c r="O85" s="110"/>
      <c r="P85" s="110"/>
      <c r="Q85" s="113">
        <f>SUM(Q79:Q84)</f>
        <v>296743221.5</v>
      </c>
      <c r="R85" s="113">
        <f>SUM(R79:R84)</f>
        <v>235352275.40000004</v>
      </c>
      <c r="S85" s="113">
        <f t="shared" ref="S85:AB85" si="26">SUM(S79:S84)</f>
        <v>0</v>
      </c>
      <c r="T85" s="113">
        <f t="shared" si="26"/>
        <v>61390946.100000009</v>
      </c>
      <c r="U85" s="113">
        <f t="shared" si="26"/>
        <v>0</v>
      </c>
      <c r="V85" s="113">
        <f t="shared" si="26"/>
        <v>68211963.650000006</v>
      </c>
      <c r="W85" s="113">
        <f t="shared" si="26"/>
        <v>36980333.539999999</v>
      </c>
      <c r="X85" s="113">
        <f t="shared" si="26"/>
        <v>249935467.69</v>
      </c>
      <c r="Y85" s="113">
        <f t="shared" si="26"/>
        <v>0</v>
      </c>
      <c r="Z85" s="113">
        <f t="shared" si="26"/>
        <v>0</v>
      </c>
      <c r="AA85" s="113">
        <f t="shared" si="26"/>
        <v>92168227.210000008</v>
      </c>
      <c r="AB85" s="113">
        <f t="shared" si="26"/>
        <v>30722742.379999999</v>
      </c>
      <c r="AC85" s="87"/>
      <c r="AD85" s="87"/>
      <c r="AE85" s="87"/>
    </row>
    <row r="86" spans="2:32" s="5" customFormat="1" ht="86.25" customHeight="1" x14ac:dyDescent="0.3">
      <c r="B86" s="128">
        <f>+B84+1</f>
        <v>64</v>
      </c>
      <c r="C86" s="272" t="s">
        <v>1221</v>
      </c>
      <c r="D86" s="57" t="s">
        <v>168</v>
      </c>
      <c r="E86" s="57">
        <v>114060</v>
      </c>
      <c r="F86" s="94" t="s">
        <v>222</v>
      </c>
      <c r="G86" s="279" t="s">
        <v>203</v>
      </c>
      <c r="H86" s="99" t="s">
        <v>154</v>
      </c>
      <c r="I86" s="96" t="s">
        <v>422</v>
      </c>
      <c r="J86" s="95" t="s">
        <v>423</v>
      </c>
      <c r="K86" s="159" t="s">
        <v>1374</v>
      </c>
      <c r="L86" s="98">
        <v>0.75</v>
      </c>
      <c r="M86" s="99" t="str">
        <f>VLOOKUP($E86,Sheet1!$A:$C,2,FALSE)</f>
        <v>Regiunea 1 Nord-Est</v>
      </c>
      <c r="N86" s="99" t="str">
        <f>VLOOKUP($E86,Sheet1!$A:$C,3,FALSE)</f>
        <v>Bacau,Iasi,Suceava</v>
      </c>
      <c r="O86" s="95" t="s">
        <v>375</v>
      </c>
      <c r="P86" s="99" t="s">
        <v>692</v>
      </c>
      <c r="Q86" s="100">
        <f t="shared" si="25"/>
        <v>30680172.5</v>
      </c>
      <c r="R86" s="101">
        <v>26078146.629999999</v>
      </c>
      <c r="S86" s="124">
        <v>0</v>
      </c>
      <c r="T86" s="124">
        <v>4602025.87</v>
      </c>
      <c r="U86" s="124"/>
      <c r="V86" s="124">
        <v>7888034.5899999999</v>
      </c>
      <c r="W86" s="124">
        <v>806047.22</v>
      </c>
      <c r="X86" s="100">
        <f>R86+S86+T86+V86+W86</f>
        <v>39374254.310000002</v>
      </c>
      <c r="Y86" s="100" t="s">
        <v>378</v>
      </c>
      <c r="Z86" s="100" t="s">
        <v>379</v>
      </c>
      <c r="AA86" s="60">
        <v>14419466.220000001</v>
      </c>
      <c r="AB86" s="63">
        <v>4806488.7200000007</v>
      </c>
      <c r="AC86" s="87"/>
      <c r="AD86" s="87"/>
      <c r="AE86" s="87"/>
    </row>
    <row r="87" spans="2:32" s="5" customFormat="1" ht="97.5" customHeight="1" x14ac:dyDescent="0.3">
      <c r="B87" s="128">
        <f t="shared" ref="B87:B92" si="27">+B86+1</f>
        <v>65</v>
      </c>
      <c r="C87" s="273"/>
      <c r="D87" s="57" t="s">
        <v>169</v>
      </c>
      <c r="E87" s="57">
        <v>110707</v>
      </c>
      <c r="F87" s="94" t="s">
        <v>223</v>
      </c>
      <c r="G87" s="279"/>
      <c r="H87" s="99" t="s">
        <v>154</v>
      </c>
      <c r="I87" s="96" t="s">
        <v>519</v>
      </c>
      <c r="J87" s="119" t="s">
        <v>520</v>
      </c>
      <c r="K87" s="160" t="s">
        <v>1345</v>
      </c>
      <c r="L87" s="98">
        <v>0.75</v>
      </c>
      <c r="M87" s="99" t="str">
        <f>VLOOKUP($E87,Sheet1!$A:$C,2,FALSE)</f>
        <v>Regiunea 7 Centru</v>
      </c>
      <c r="N87" s="99" t="str">
        <f>VLOOKUP($E87,Sheet1!$A:$C,3,FALSE)</f>
        <v>Brasov,Harghita,Mures</v>
      </c>
      <c r="O87" s="95" t="s">
        <v>375</v>
      </c>
      <c r="P87" s="99" t="s">
        <v>692</v>
      </c>
      <c r="Q87" s="100">
        <f t="shared" si="25"/>
        <v>9681480.5099999998</v>
      </c>
      <c r="R87" s="101">
        <v>8229258.4299999997</v>
      </c>
      <c r="S87" s="124">
        <v>0</v>
      </c>
      <c r="T87" s="124">
        <v>1452222.08</v>
      </c>
      <c r="U87" s="124"/>
      <c r="V87" s="124">
        <v>2295786.6300000004</v>
      </c>
      <c r="W87" s="124">
        <v>52563.839999999997</v>
      </c>
      <c r="X87" s="100">
        <f>R87+S87+T87+V87+W87</f>
        <v>12029830.98</v>
      </c>
      <c r="Y87" s="100" t="s">
        <v>378</v>
      </c>
      <c r="Z87" s="100"/>
      <c r="AA87" s="60">
        <v>6443977.7400000002</v>
      </c>
      <c r="AB87" s="63">
        <v>2147992.5700000003</v>
      </c>
      <c r="AC87" s="87"/>
      <c r="AD87" s="87"/>
      <c r="AE87" s="87"/>
    </row>
    <row r="88" spans="2:32" s="5" customFormat="1" ht="75.75" customHeight="1" x14ac:dyDescent="0.3">
      <c r="B88" s="128">
        <f t="shared" si="27"/>
        <v>66</v>
      </c>
      <c r="C88" s="273"/>
      <c r="D88" s="57" t="s">
        <v>170</v>
      </c>
      <c r="E88" s="57">
        <v>111698</v>
      </c>
      <c r="F88" s="94" t="s">
        <v>224</v>
      </c>
      <c r="G88" s="279"/>
      <c r="H88" s="99" t="s">
        <v>154</v>
      </c>
      <c r="I88" s="96" t="s">
        <v>1219</v>
      </c>
      <c r="J88" s="95" t="s">
        <v>1336</v>
      </c>
      <c r="K88" s="160" t="s">
        <v>1346</v>
      </c>
      <c r="L88" s="98">
        <v>0.75</v>
      </c>
      <c r="M88" s="99" t="str">
        <f>VLOOKUP($E88,Sheet1!$A:$C,2,FALSE)</f>
        <v>Regiunea 5 Vest</v>
      </c>
      <c r="N88" s="99" t="str">
        <f>VLOOKUP($E88,Sheet1!$A:$C,3,FALSE)</f>
        <v>Caras Severin,Hunedoara,Timis</v>
      </c>
      <c r="O88" s="95" t="s">
        <v>375</v>
      </c>
      <c r="P88" s="99" t="s">
        <v>692</v>
      </c>
      <c r="Q88" s="100">
        <f t="shared" si="25"/>
        <v>11605009.76</v>
      </c>
      <c r="R88" s="100">
        <v>9864258.3100000005</v>
      </c>
      <c r="S88" s="124">
        <v>0</v>
      </c>
      <c r="T88" s="124">
        <v>1740751.45</v>
      </c>
      <c r="U88" s="124"/>
      <c r="V88" s="124">
        <v>4021588.56</v>
      </c>
      <c r="W88" s="124">
        <v>688432.78</v>
      </c>
      <c r="X88" s="100">
        <f>R88+S88+T88+V88+W88</f>
        <v>16315031.1</v>
      </c>
      <c r="Y88" s="100" t="s">
        <v>378</v>
      </c>
      <c r="Z88" s="100"/>
      <c r="AA88" s="60">
        <v>6719393.7599999998</v>
      </c>
      <c r="AB88" s="63">
        <v>2239797.92</v>
      </c>
      <c r="AC88" s="87"/>
      <c r="AD88" s="87"/>
      <c r="AE88" s="87"/>
    </row>
    <row r="89" spans="2:32" s="5" customFormat="1" ht="115.5" customHeight="1" x14ac:dyDescent="0.3">
      <c r="B89" s="128">
        <f t="shared" si="27"/>
        <v>67</v>
      </c>
      <c r="C89" s="273"/>
      <c r="D89" s="57" t="s">
        <v>419</v>
      </c>
      <c r="E89" s="57">
        <v>114059</v>
      </c>
      <c r="F89" s="94" t="s">
        <v>225</v>
      </c>
      <c r="G89" s="279"/>
      <c r="H89" s="99" t="s">
        <v>154</v>
      </c>
      <c r="I89" s="96" t="s">
        <v>420</v>
      </c>
      <c r="J89" s="97" t="s">
        <v>421</v>
      </c>
      <c r="K89" s="97" t="s">
        <v>1373</v>
      </c>
      <c r="L89" s="98">
        <v>0.75</v>
      </c>
      <c r="M89" s="99" t="str">
        <f>VLOOKUP($E89,Sheet1!$A:$C,2,FALSE)</f>
        <v>Regiunea 7 Centru</v>
      </c>
      <c r="N89" s="99" t="str">
        <f>VLOOKUP($E89,Sheet1!$A:$C,3,FALSE)</f>
        <v>Covasna,Mures</v>
      </c>
      <c r="O89" s="95" t="s">
        <v>375</v>
      </c>
      <c r="P89" s="99" t="s">
        <v>692</v>
      </c>
      <c r="Q89" s="100">
        <f t="shared" si="25"/>
        <v>15726960.359999999</v>
      </c>
      <c r="R89" s="101">
        <v>13367916.32</v>
      </c>
      <c r="S89" s="124">
        <v>0</v>
      </c>
      <c r="T89" s="124">
        <v>2359044.04</v>
      </c>
      <c r="U89" s="124"/>
      <c r="V89" s="124">
        <v>7850471.4699999997</v>
      </c>
      <c r="W89" s="124">
        <v>2310613.17</v>
      </c>
      <c r="X89" s="100">
        <f>R89+S89+T89+V89+W89</f>
        <v>25888045</v>
      </c>
      <c r="Y89" s="100" t="s">
        <v>378</v>
      </c>
      <c r="Z89" s="100" t="s">
        <v>379</v>
      </c>
      <c r="AA89" s="60">
        <v>5379178.04</v>
      </c>
      <c r="AB89" s="63">
        <v>1793059.35</v>
      </c>
      <c r="AC89" s="87"/>
      <c r="AD89" s="87"/>
      <c r="AE89" s="87"/>
    </row>
    <row r="90" spans="2:32" s="5" customFormat="1" ht="75.75" customHeight="1" x14ac:dyDescent="0.3">
      <c r="B90" s="128">
        <f t="shared" si="27"/>
        <v>68</v>
      </c>
      <c r="C90" s="274"/>
      <c r="D90" s="57" t="s">
        <v>1443</v>
      </c>
      <c r="E90" s="57">
        <v>114234</v>
      </c>
      <c r="F90" s="94" t="s">
        <v>226</v>
      </c>
      <c r="G90" s="279"/>
      <c r="H90" s="99" t="s">
        <v>154</v>
      </c>
      <c r="I90" s="96" t="s">
        <v>425</v>
      </c>
      <c r="J90" s="95" t="s">
        <v>424</v>
      </c>
      <c r="K90" s="97" t="s">
        <v>1341</v>
      </c>
      <c r="L90" s="98">
        <v>0.75</v>
      </c>
      <c r="M90" s="99" t="str">
        <f>VLOOKUP($E90,Sheet1!$A:$C,2,FALSE)</f>
        <v>Regiunea 8 Bucureşti-Ilfov</v>
      </c>
      <c r="N90" s="99" t="str">
        <f>VLOOKUP($E90,Sheet1!$A:$C,3,FALSE)</f>
        <v>Bucuresti,Prahova</v>
      </c>
      <c r="O90" s="95" t="s">
        <v>375</v>
      </c>
      <c r="P90" s="99" t="s">
        <v>692</v>
      </c>
      <c r="Q90" s="100">
        <f t="shared" si="25"/>
        <v>31153623.060000002</v>
      </c>
      <c r="R90" s="100">
        <v>26480579.620000001</v>
      </c>
      <c r="S90" s="100">
        <v>0</v>
      </c>
      <c r="T90" s="100">
        <v>4673043.4400000004</v>
      </c>
      <c r="U90" s="100"/>
      <c r="V90" s="100">
        <v>11942135.9</v>
      </c>
      <c r="W90" s="100">
        <v>1237334.58</v>
      </c>
      <c r="X90" s="100">
        <f>R90+S90+T90+V90+W90</f>
        <v>44333093.539999999</v>
      </c>
      <c r="Y90" s="100" t="s">
        <v>378</v>
      </c>
      <c r="Z90" s="100" t="s">
        <v>830</v>
      </c>
      <c r="AA90" s="59">
        <v>8046733.8000000017</v>
      </c>
      <c r="AB90" s="63">
        <v>2833166.05</v>
      </c>
      <c r="AC90" s="87"/>
      <c r="AD90" s="87"/>
      <c r="AE90" s="87"/>
    </row>
    <row r="91" spans="2:32" s="5" customFormat="1" ht="295.5" customHeight="1" x14ac:dyDescent="0.3">
      <c r="B91" s="128">
        <f t="shared" si="27"/>
        <v>69</v>
      </c>
      <c r="C91" s="108"/>
      <c r="D91" s="57" t="s">
        <v>1330</v>
      </c>
      <c r="E91" s="57">
        <v>125887</v>
      </c>
      <c r="F91" s="94" t="s">
        <v>1331</v>
      </c>
      <c r="G91" s="57"/>
      <c r="H91" s="99" t="s">
        <v>1332</v>
      </c>
      <c r="I91" s="96" t="s">
        <v>1333</v>
      </c>
      <c r="J91" s="95" t="s">
        <v>1334</v>
      </c>
      <c r="K91" s="97" t="s">
        <v>1380</v>
      </c>
      <c r="L91" s="98">
        <v>0.75</v>
      </c>
      <c r="M91" s="99"/>
      <c r="N91" s="99"/>
      <c r="O91" s="95" t="s">
        <v>375</v>
      </c>
      <c r="P91" s="99">
        <v>26</v>
      </c>
      <c r="Q91" s="100">
        <f t="shared" si="25"/>
        <v>4745483</v>
      </c>
      <c r="R91" s="100">
        <v>3559112.25</v>
      </c>
      <c r="S91" s="100">
        <v>0</v>
      </c>
      <c r="T91" s="100">
        <v>1186370.75</v>
      </c>
      <c r="U91" s="100"/>
      <c r="V91" s="100">
        <v>903006.87</v>
      </c>
      <c r="W91" s="100"/>
      <c r="X91" s="100">
        <v>5648489.8700000001</v>
      </c>
      <c r="Y91" s="100" t="s">
        <v>378</v>
      </c>
      <c r="Z91" s="100"/>
      <c r="AA91" s="59">
        <v>662080.94000000006</v>
      </c>
      <c r="AB91" s="63">
        <v>220693.64</v>
      </c>
      <c r="AC91" s="87"/>
      <c r="AD91" s="87"/>
      <c r="AE91" s="87"/>
    </row>
    <row r="92" spans="2:32" s="5" customFormat="1" ht="317.25" customHeight="1" x14ac:dyDescent="0.3">
      <c r="B92" s="128">
        <f t="shared" si="27"/>
        <v>70</v>
      </c>
      <c r="C92" s="246"/>
      <c r="D92" s="251" t="s">
        <v>1503</v>
      </c>
      <c r="E92" s="248"/>
      <c r="F92" s="94"/>
      <c r="G92" s="248"/>
      <c r="H92" s="99"/>
      <c r="I92" s="250" t="s">
        <v>1504</v>
      </c>
      <c r="J92" s="95">
        <v>42900</v>
      </c>
      <c r="K92" s="97">
        <v>43813</v>
      </c>
      <c r="L92" s="98">
        <v>0.85</v>
      </c>
      <c r="M92" s="99" t="s">
        <v>1505</v>
      </c>
      <c r="N92" s="99" t="s">
        <v>1506</v>
      </c>
      <c r="O92" s="95" t="s">
        <v>375</v>
      </c>
      <c r="P92" s="99">
        <v>25</v>
      </c>
      <c r="Q92" s="100">
        <f t="shared" si="25"/>
        <v>4603783.04</v>
      </c>
      <c r="R92" s="100">
        <v>3913215.6</v>
      </c>
      <c r="S92" s="100">
        <v>0</v>
      </c>
      <c r="T92" s="100">
        <v>690567.44</v>
      </c>
      <c r="U92" s="100"/>
      <c r="V92" s="100">
        <v>866058.22</v>
      </c>
      <c r="W92" s="100"/>
      <c r="X92" s="100">
        <v>5469841.2599999998</v>
      </c>
      <c r="Y92" s="100"/>
      <c r="Z92" s="100"/>
      <c r="AA92" s="59">
        <v>0</v>
      </c>
      <c r="AB92" s="60">
        <v>0</v>
      </c>
      <c r="AC92" s="87"/>
      <c r="AD92" s="87"/>
      <c r="AE92" s="87"/>
    </row>
    <row r="93" spans="2:32" s="5" customFormat="1" ht="24.75" customHeight="1" x14ac:dyDescent="0.3">
      <c r="B93" s="109"/>
      <c r="C93" s="110" t="s">
        <v>174</v>
      </c>
      <c r="D93" s="110"/>
      <c r="E93" s="110"/>
      <c r="F93" s="110"/>
      <c r="G93" s="110"/>
      <c r="H93" s="110"/>
      <c r="I93" s="111"/>
      <c r="J93" s="110"/>
      <c r="K93" s="110"/>
      <c r="L93" s="110"/>
      <c r="M93" s="110"/>
      <c r="N93" s="110"/>
      <c r="O93" s="110"/>
      <c r="P93" s="110"/>
      <c r="Q93" s="113">
        <f>SUM(Q86:Q92)</f>
        <v>108196512.23</v>
      </c>
      <c r="R93" s="113">
        <f>SUM(R86:R92)</f>
        <v>91492487.159999996</v>
      </c>
      <c r="S93" s="113">
        <f t="shared" ref="S93:AB93" si="28">SUM(S86:S92)</f>
        <v>0</v>
      </c>
      <c r="T93" s="113">
        <f t="shared" si="28"/>
        <v>16704025.070000002</v>
      </c>
      <c r="U93" s="113">
        <f t="shared" si="28"/>
        <v>0</v>
      </c>
      <c r="V93" s="113">
        <f t="shared" si="28"/>
        <v>35767082.239999995</v>
      </c>
      <c r="W93" s="113">
        <f t="shared" si="28"/>
        <v>5094991.59</v>
      </c>
      <c r="X93" s="113">
        <f t="shared" si="28"/>
        <v>149058586.06</v>
      </c>
      <c r="Y93" s="113">
        <f t="shared" si="28"/>
        <v>0</v>
      </c>
      <c r="Z93" s="113">
        <f t="shared" si="28"/>
        <v>0</v>
      </c>
      <c r="AA93" s="113">
        <f t="shared" si="28"/>
        <v>41670830.5</v>
      </c>
      <c r="AB93" s="113">
        <f t="shared" si="28"/>
        <v>14041198.25</v>
      </c>
      <c r="AC93" s="87"/>
      <c r="AD93" s="87"/>
      <c r="AE93" s="87"/>
    </row>
    <row r="94" spans="2:32" s="5" customFormat="1" ht="18.75" customHeight="1" x14ac:dyDescent="0.3">
      <c r="B94" s="130"/>
      <c r="C94" s="131" t="s">
        <v>71</v>
      </c>
      <c r="D94" s="131"/>
      <c r="E94" s="131"/>
      <c r="F94" s="131"/>
      <c r="G94" s="131"/>
      <c r="H94" s="131"/>
      <c r="I94" s="132"/>
      <c r="J94" s="131"/>
      <c r="K94" s="131"/>
      <c r="L94" s="131"/>
      <c r="M94" s="131"/>
      <c r="N94" s="131"/>
      <c r="O94" s="131"/>
      <c r="P94" s="131"/>
      <c r="Q94" s="133">
        <f>+Q93+Q85+Q76+Q70+Q64+Q78</f>
        <v>7604630004.0100002</v>
      </c>
      <c r="R94" s="133">
        <f>+R93+R85+R76+R70+R64+R78</f>
        <v>6284321307.5100002</v>
      </c>
      <c r="S94" s="133">
        <f t="shared" ref="S94:X94" si="29">+S93+S85+S76+S70+S64+S78</f>
        <v>107689491.39</v>
      </c>
      <c r="T94" s="133">
        <f t="shared" si="29"/>
        <v>1212619205.1100001</v>
      </c>
      <c r="U94" s="133">
        <f t="shared" si="29"/>
        <v>0</v>
      </c>
      <c r="V94" s="133">
        <f t="shared" si="29"/>
        <v>1845448481.3800001</v>
      </c>
      <c r="W94" s="133">
        <f t="shared" si="29"/>
        <v>44845574.129999995</v>
      </c>
      <c r="X94" s="133">
        <f t="shared" si="29"/>
        <v>9342924008.5199986</v>
      </c>
      <c r="Y94" s="133"/>
      <c r="Z94" s="133"/>
      <c r="AA94" s="133">
        <f>+AA93+AA85+AA76+AA70+AA64+AA78</f>
        <v>1426224242.3599999</v>
      </c>
      <c r="AB94" s="133">
        <f t="shared" ref="AB94" si="30">+AB93+AB85+AB76+AB70+AB64+AB78</f>
        <v>474192119.95000005</v>
      </c>
      <c r="AC94" s="114"/>
      <c r="AD94" s="87"/>
      <c r="AE94" s="87"/>
    </row>
    <row r="95" spans="2:32" ht="16.5" customHeight="1" x14ac:dyDescent="0.3">
      <c r="B95" s="136"/>
      <c r="C95" s="90" t="s">
        <v>16</v>
      </c>
      <c r="D95" s="90"/>
      <c r="E95" s="90"/>
      <c r="F95" s="89"/>
      <c r="G95" s="89"/>
      <c r="H95" s="89"/>
      <c r="I95" s="137"/>
      <c r="J95" s="89"/>
      <c r="K95" s="89"/>
      <c r="L95" s="89"/>
      <c r="M95" s="89"/>
      <c r="N95" s="89"/>
      <c r="O95" s="89"/>
      <c r="P95" s="89"/>
      <c r="Q95" s="138"/>
      <c r="R95" s="138"/>
      <c r="S95" s="138"/>
      <c r="T95" s="138"/>
      <c r="U95" s="138"/>
      <c r="V95" s="138"/>
      <c r="W95" s="138"/>
      <c r="X95" s="138"/>
      <c r="Y95" s="138"/>
      <c r="Z95" s="138"/>
      <c r="AA95" s="161"/>
      <c r="AB95" s="162"/>
      <c r="AC95" s="87"/>
      <c r="AD95" s="87"/>
      <c r="AE95" s="87"/>
    </row>
    <row r="96" spans="2:32" ht="247.5" customHeight="1" x14ac:dyDescent="0.3">
      <c r="B96" s="128">
        <f>+B92+1</f>
        <v>71</v>
      </c>
      <c r="C96" s="267" t="s">
        <v>1222</v>
      </c>
      <c r="D96" s="93" t="s">
        <v>4</v>
      </c>
      <c r="E96" s="155">
        <v>101628</v>
      </c>
      <c r="F96" s="93" t="s">
        <v>227</v>
      </c>
      <c r="G96" s="279" t="s">
        <v>202</v>
      </c>
      <c r="H96" s="95" t="s">
        <v>5</v>
      </c>
      <c r="I96" s="96" t="s">
        <v>545</v>
      </c>
      <c r="J96" s="97">
        <v>41611</v>
      </c>
      <c r="K96" s="156" t="s">
        <v>1337</v>
      </c>
      <c r="L96" s="98">
        <v>0.85</v>
      </c>
      <c r="M96" s="99" t="str">
        <f>VLOOKUP($E96,Sheet1!$A:$C,2,FALSE)</f>
        <v>Regiunea 2 Sud-Est</v>
      </c>
      <c r="N96" s="99" t="str">
        <f>VLOOKUP($E96,Sheet1!$A:$C,3,FALSE)</f>
        <v>Tulcea</v>
      </c>
      <c r="O96" s="95" t="s">
        <v>375</v>
      </c>
      <c r="P96" s="95" t="s">
        <v>693</v>
      </c>
      <c r="Q96" s="101">
        <f t="shared" si="4"/>
        <v>33539286</v>
      </c>
      <c r="R96" s="101">
        <v>28508393</v>
      </c>
      <c r="S96" s="101">
        <v>4360107</v>
      </c>
      <c r="T96" s="101">
        <v>670786</v>
      </c>
      <c r="U96" s="101"/>
      <c r="V96" s="101">
        <v>7200236</v>
      </c>
      <c r="W96" s="101">
        <v>2676334</v>
      </c>
      <c r="X96" s="101">
        <f t="shared" ref="X96:X165" si="31">+R96+S96+T96+V96+W96</f>
        <v>43415856</v>
      </c>
      <c r="Y96" s="262" t="s">
        <v>1511</v>
      </c>
      <c r="Z96" s="101" t="s">
        <v>592</v>
      </c>
      <c r="AA96" s="60">
        <v>26525399.079999998</v>
      </c>
      <c r="AB96" s="63">
        <v>4056825.73</v>
      </c>
      <c r="AC96" s="87"/>
      <c r="AD96" s="87"/>
      <c r="AE96" s="163"/>
      <c r="AF96" s="4"/>
    </row>
    <row r="97" spans="2:31" s="5" customFormat="1" ht="275.25" customHeight="1" x14ac:dyDescent="0.3">
      <c r="B97" s="128">
        <f>+B96+1</f>
        <v>72</v>
      </c>
      <c r="C97" s="268"/>
      <c r="D97" s="57" t="s">
        <v>13</v>
      </c>
      <c r="E97" s="200">
        <v>103605</v>
      </c>
      <c r="F97" s="94" t="s">
        <v>228</v>
      </c>
      <c r="G97" s="279"/>
      <c r="H97" s="95" t="s">
        <v>196</v>
      </c>
      <c r="I97" s="96" t="s">
        <v>560</v>
      </c>
      <c r="J97" s="97">
        <v>42699</v>
      </c>
      <c r="K97" s="156" t="s">
        <v>1340</v>
      </c>
      <c r="L97" s="98">
        <v>0.85</v>
      </c>
      <c r="M97" s="88"/>
      <c r="N97" s="99" t="str">
        <f>VLOOKUP($E97,Sheet1!$A:$C,3,FALSE)</f>
        <v>Calarasi</v>
      </c>
      <c r="O97" s="95" t="s">
        <v>375</v>
      </c>
      <c r="P97" s="95" t="s">
        <v>693</v>
      </c>
      <c r="Q97" s="101">
        <f t="shared" si="4"/>
        <v>45042327</v>
      </c>
      <c r="R97" s="100">
        <v>38285978</v>
      </c>
      <c r="S97" s="100">
        <v>5855502</v>
      </c>
      <c r="T97" s="100">
        <v>900847</v>
      </c>
      <c r="U97" s="100"/>
      <c r="V97" s="100">
        <v>9659516</v>
      </c>
      <c r="W97" s="100">
        <v>3255257</v>
      </c>
      <c r="X97" s="101">
        <f t="shared" si="31"/>
        <v>57957100</v>
      </c>
      <c r="Y97" s="262" t="s">
        <v>1511</v>
      </c>
      <c r="Z97" s="101" t="s">
        <v>593</v>
      </c>
      <c r="AA97" s="60">
        <v>32231883.389999997</v>
      </c>
      <c r="AB97" s="63">
        <v>4929582.16</v>
      </c>
      <c r="AC97" s="87"/>
      <c r="AD97" s="87"/>
      <c r="AE97" s="87"/>
    </row>
    <row r="98" spans="2:31" ht="59.25" customHeight="1" x14ac:dyDescent="0.3">
      <c r="B98" s="128">
        <f t="shared" ref="B98:B113" si="32">+B97+1</f>
        <v>73</v>
      </c>
      <c r="C98" s="268"/>
      <c r="D98" s="57" t="s">
        <v>24</v>
      </c>
      <c r="E98" s="57">
        <v>106554</v>
      </c>
      <c r="F98" s="94" t="s">
        <v>229</v>
      </c>
      <c r="G98" s="279"/>
      <c r="H98" s="95" t="s">
        <v>85</v>
      </c>
      <c r="I98" s="96" t="s">
        <v>494</v>
      </c>
      <c r="J98" s="95" t="s">
        <v>493</v>
      </c>
      <c r="K98" s="99" t="s">
        <v>1354</v>
      </c>
      <c r="L98" s="98">
        <v>0.85</v>
      </c>
      <c r="M98" s="99" t="str">
        <f>VLOOKUP($E98,Sheet1!$A:$C,2,FALSE)</f>
        <v>Regiunea 6 Nord-Vest</v>
      </c>
      <c r="N98" s="99" t="str">
        <f>VLOOKUP($E98,Sheet1!$A:$C,3,FALSE)</f>
        <v>Bihor</v>
      </c>
      <c r="O98" s="95" t="s">
        <v>375</v>
      </c>
      <c r="P98" s="95" t="s">
        <v>693</v>
      </c>
      <c r="Q98" s="101">
        <f t="shared" si="4"/>
        <v>79407300</v>
      </c>
      <c r="R98" s="100">
        <v>67496205</v>
      </c>
      <c r="S98" s="100">
        <v>10322949</v>
      </c>
      <c r="T98" s="100">
        <v>1588146</v>
      </c>
      <c r="U98" s="100"/>
      <c r="V98" s="100">
        <v>19818591</v>
      </c>
      <c r="W98" s="100">
        <v>5357111</v>
      </c>
      <c r="X98" s="101">
        <f t="shared" si="31"/>
        <v>104583002</v>
      </c>
      <c r="Y98" s="101" t="s">
        <v>378</v>
      </c>
      <c r="Z98" s="101" t="s">
        <v>594</v>
      </c>
      <c r="AA98" s="60">
        <v>60235037.629999995</v>
      </c>
      <c r="AB98" s="63">
        <v>9212417.5299999993</v>
      </c>
      <c r="AC98" s="87"/>
      <c r="AD98" s="87"/>
      <c r="AE98" s="87"/>
    </row>
    <row r="99" spans="2:31" s="5" customFormat="1" ht="63" customHeight="1" x14ac:dyDescent="0.3">
      <c r="B99" s="128">
        <f t="shared" si="32"/>
        <v>74</v>
      </c>
      <c r="C99" s="268"/>
      <c r="D99" s="57" t="s">
        <v>850</v>
      </c>
      <c r="E99" s="57">
        <v>103731</v>
      </c>
      <c r="F99" s="94" t="s">
        <v>230</v>
      </c>
      <c r="G99" s="279"/>
      <c r="H99" s="95" t="s">
        <v>555</v>
      </c>
      <c r="I99" s="164" t="s">
        <v>556</v>
      </c>
      <c r="J99" s="97">
        <v>42980</v>
      </c>
      <c r="K99" s="97">
        <v>43496</v>
      </c>
      <c r="L99" s="98">
        <v>0.85</v>
      </c>
      <c r="M99" s="99" t="str">
        <f>VLOOKUP($E99,Sheet1!$A:$C,2,FALSE)</f>
        <v>Regiunea 2 Sud-Est</v>
      </c>
      <c r="N99" s="99" t="str">
        <f>VLOOKUP($E99,Sheet1!$A:$C,3,FALSE)</f>
        <v>Braila</v>
      </c>
      <c r="O99" s="95" t="s">
        <v>375</v>
      </c>
      <c r="P99" s="95" t="s">
        <v>693</v>
      </c>
      <c r="Q99" s="101">
        <f t="shared" si="4"/>
        <v>30233615</v>
      </c>
      <c r="R99" s="100">
        <v>25698573</v>
      </c>
      <c r="S99" s="100">
        <v>3930370</v>
      </c>
      <c r="T99" s="100">
        <v>604672</v>
      </c>
      <c r="U99" s="100"/>
      <c r="V99" s="100">
        <v>489798</v>
      </c>
      <c r="W99" s="100">
        <v>3457632</v>
      </c>
      <c r="X99" s="101">
        <f t="shared" si="31"/>
        <v>34181045</v>
      </c>
      <c r="Y99" s="101" t="s">
        <v>378</v>
      </c>
      <c r="Z99" s="101"/>
      <c r="AA99" s="60">
        <v>18434222.689999998</v>
      </c>
      <c r="AB99" s="60">
        <v>2819351.7</v>
      </c>
      <c r="AC99" s="87"/>
      <c r="AD99" s="87"/>
      <c r="AE99" s="87"/>
    </row>
    <row r="100" spans="2:31" s="5" customFormat="1" ht="194.25" customHeight="1" x14ac:dyDescent="0.3">
      <c r="B100" s="128">
        <f t="shared" si="32"/>
        <v>75</v>
      </c>
      <c r="C100" s="268"/>
      <c r="D100" s="57" t="s">
        <v>851</v>
      </c>
      <c r="E100" s="57">
        <v>106374</v>
      </c>
      <c r="F100" s="94" t="s">
        <v>231</v>
      </c>
      <c r="G100" s="279"/>
      <c r="H100" s="95" t="s">
        <v>94</v>
      </c>
      <c r="I100" s="165" t="s">
        <v>448</v>
      </c>
      <c r="J100" s="97">
        <v>42780</v>
      </c>
      <c r="K100" s="104" t="s">
        <v>1384</v>
      </c>
      <c r="L100" s="98">
        <v>0.85</v>
      </c>
      <c r="M100" s="99" t="str">
        <f>VLOOKUP($E100,Sheet1!$A:$C,2,FALSE)</f>
        <v>Regiunea 7 Centru</v>
      </c>
      <c r="N100" s="99" t="str">
        <f>VLOOKUP($E100,Sheet1!$A:$C,3,FALSE)</f>
        <v>Alba</v>
      </c>
      <c r="O100" s="95" t="s">
        <v>375</v>
      </c>
      <c r="P100" s="95" t="s">
        <v>693</v>
      </c>
      <c r="Q100" s="101">
        <f t="shared" si="4"/>
        <v>68927126</v>
      </c>
      <c r="R100" s="100">
        <v>58588057</v>
      </c>
      <c r="S100" s="100">
        <v>8960526</v>
      </c>
      <c r="T100" s="100">
        <v>1378543</v>
      </c>
      <c r="U100" s="100"/>
      <c r="V100" s="100">
        <v>24564898</v>
      </c>
      <c r="W100" s="100">
        <v>6197807</v>
      </c>
      <c r="X100" s="101">
        <f t="shared" si="31"/>
        <v>99689831</v>
      </c>
      <c r="Y100" s="101" t="s">
        <v>378</v>
      </c>
      <c r="Z100" s="101"/>
      <c r="AA100" s="60">
        <v>50324576.269999996</v>
      </c>
      <c r="AB100" s="60">
        <v>7696699.9099999992</v>
      </c>
      <c r="AC100" s="87"/>
      <c r="AD100" s="87"/>
      <c r="AE100" s="87"/>
    </row>
    <row r="101" spans="2:31" s="5" customFormat="1" ht="115.5" customHeight="1" x14ac:dyDescent="0.3">
      <c r="B101" s="128">
        <f t="shared" si="32"/>
        <v>76</v>
      </c>
      <c r="C101" s="268"/>
      <c r="D101" s="57" t="s">
        <v>1444</v>
      </c>
      <c r="E101" s="57">
        <v>106394</v>
      </c>
      <c r="F101" s="94" t="s">
        <v>232</v>
      </c>
      <c r="G101" s="279"/>
      <c r="H101" s="95" t="s">
        <v>105</v>
      </c>
      <c r="I101" s="96" t="s">
        <v>547</v>
      </c>
      <c r="J101" s="97">
        <v>42186</v>
      </c>
      <c r="K101" s="104" t="s">
        <v>1302</v>
      </c>
      <c r="L101" s="98">
        <v>0.85</v>
      </c>
      <c r="M101" s="99" t="str">
        <f>VLOOKUP($E101,Sheet1!$A:$C,2,FALSE)</f>
        <v>Regiunea 6 Nord-Vest</v>
      </c>
      <c r="N101" s="99" t="str">
        <f>VLOOKUP($E101,Sheet1!$A:$C,3,FALSE)</f>
        <v>Maramures</v>
      </c>
      <c r="O101" s="95" t="s">
        <v>375</v>
      </c>
      <c r="P101" s="95" t="s">
        <v>693</v>
      </c>
      <c r="Q101" s="101">
        <f t="shared" si="4"/>
        <v>114628039.42</v>
      </c>
      <c r="R101" s="101">
        <v>97433833.480000004</v>
      </c>
      <c r="S101" s="100">
        <v>14901645.119999999</v>
      </c>
      <c r="T101" s="100">
        <v>2292560.8199999998</v>
      </c>
      <c r="U101" s="100"/>
      <c r="V101" s="100">
        <v>35979014.759999998</v>
      </c>
      <c r="W101" s="100">
        <v>11461543.050000001</v>
      </c>
      <c r="X101" s="101">
        <f t="shared" si="31"/>
        <v>162068597.23000002</v>
      </c>
      <c r="Y101" s="101" t="s">
        <v>378</v>
      </c>
      <c r="Z101" s="101" t="s">
        <v>595</v>
      </c>
      <c r="AA101" s="60">
        <v>68491988.549999997</v>
      </c>
      <c r="AB101" s="63">
        <v>10475245.33</v>
      </c>
      <c r="AC101" s="87"/>
      <c r="AD101" s="87"/>
      <c r="AE101" s="87"/>
    </row>
    <row r="102" spans="2:31" s="5" customFormat="1" ht="391.5" customHeight="1" x14ac:dyDescent="0.3">
      <c r="B102" s="128">
        <f t="shared" si="32"/>
        <v>77</v>
      </c>
      <c r="C102" s="268"/>
      <c r="D102" s="57" t="s">
        <v>1445</v>
      </c>
      <c r="E102" s="57">
        <v>106647</v>
      </c>
      <c r="F102" s="94" t="s">
        <v>233</v>
      </c>
      <c r="G102" s="279"/>
      <c r="H102" s="95" t="s">
        <v>106</v>
      </c>
      <c r="I102" s="96" t="s">
        <v>426</v>
      </c>
      <c r="J102" s="97">
        <v>42858</v>
      </c>
      <c r="K102" s="104" t="s">
        <v>1355</v>
      </c>
      <c r="L102" s="98">
        <v>0.85</v>
      </c>
      <c r="M102" s="99" t="str">
        <f>VLOOKUP($E102,Sheet1!$A:$C,2,FALSE)</f>
        <v>Regiunea 5 Vest</v>
      </c>
      <c r="N102" s="99" t="str">
        <f>VLOOKUP($E102,Sheet1!$A:$C,3,FALSE)</f>
        <v>Caras Severin</v>
      </c>
      <c r="O102" s="95" t="s">
        <v>375</v>
      </c>
      <c r="P102" s="95" t="s">
        <v>693</v>
      </c>
      <c r="Q102" s="101">
        <f t="shared" si="4"/>
        <v>23528609.129999999</v>
      </c>
      <c r="R102" s="100">
        <v>19999317.75</v>
      </c>
      <c r="S102" s="100">
        <v>3058719.18</v>
      </c>
      <c r="T102" s="100">
        <v>470572.2</v>
      </c>
      <c r="U102" s="100"/>
      <c r="V102" s="100">
        <v>15111406.07</v>
      </c>
      <c r="W102" s="100">
        <f>25969767.25-23528609.13</f>
        <v>2441158.120000001</v>
      </c>
      <c r="X102" s="101">
        <f t="shared" si="31"/>
        <v>41081173.320000008</v>
      </c>
      <c r="Y102" s="101" t="s">
        <v>378</v>
      </c>
      <c r="Z102" s="101" t="s">
        <v>596</v>
      </c>
      <c r="AA102" s="60">
        <v>9764541.8499999996</v>
      </c>
      <c r="AB102" s="63">
        <v>1493400.52</v>
      </c>
      <c r="AC102" s="87"/>
      <c r="AD102" s="87"/>
      <c r="AE102" s="87"/>
    </row>
    <row r="103" spans="2:31" s="5" customFormat="1" ht="77.25" customHeight="1" x14ac:dyDescent="0.3">
      <c r="B103" s="128">
        <f t="shared" si="32"/>
        <v>78</v>
      </c>
      <c r="C103" s="268"/>
      <c r="D103" s="57" t="s">
        <v>1446</v>
      </c>
      <c r="E103" s="57">
        <v>107857</v>
      </c>
      <c r="F103" s="94" t="s">
        <v>234</v>
      </c>
      <c r="G103" s="279"/>
      <c r="H103" s="95" t="s">
        <v>131</v>
      </c>
      <c r="I103" s="96" t="s">
        <v>456</v>
      </c>
      <c r="J103" s="97">
        <v>42885</v>
      </c>
      <c r="K103" s="104" t="s">
        <v>1091</v>
      </c>
      <c r="L103" s="98">
        <v>0.85</v>
      </c>
      <c r="M103" s="99" t="str">
        <f>VLOOKUP($E103,Sheet1!$A:$C,2,FALSE)</f>
        <v>Regiunea 1 Nord-Est</v>
      </c>
      <c r="N103" s="99" t="str">
        <f>VLOOKUP($E103,Sheet1!$A:$C,3,FALSE)</f>
        <v>Iasi</v>
      </c>
      <c r="O103" s="95" t="s">
        <v>375</v>
      </c>
      <c r="P103" s="95" t="s">
        <v>693</v>
      </c>
      <c r="Q103" s="101">
        <f t="shared" si="4"/>
        <v>28226213.120000001</v>
      </c>
      <c r="R103" s="100">
        <v>23992281.149999999</v>
      </c>
      <c r="S103" s="100">
        <v>3669407.71</v>
      </c>
      <c r="T103" s="100">
        <v>564524.26</v>
      </c>
      <c r="U103" s="100"/>
      <c r="V103" s="100">
        <v>5999747.6399999997</v>
      </c>
      <c r="W103" s="100">
        <v>2521295.73</v>
      </c>
      <c r="X103" s="101">
        <f t="shared" si="31"/>
        <v>36747256.489999995</v>
      </c>
      <c r="Y103" s="101" t="s">
        <v>378</v>
      </c>
      <c r="Z103" s="101" t="s">
        <v>594</v>
      </c>
      <c r="AA103" s="60">
        <v>21964250.27</v>
      </c>
      <c r="AB103" s="63">
        <v>3359238.28</v>
      </c>
      <c r="AC103" s="87"/>
      <c r="AD103" s="87"/>
      <c r="AE103" s="87"/>
    </row>
    <row r="104" spans="2:31" s="5" customFormat="1" ht="83.25" customHeight="1" x14ac:dyDescent="0.3">
      <c r="B104" s="128">
        <f t="shared" si="32"/>
        <v>79</v>
      </c>
      <c r="C104" s="268"/>
      <c r="D104" s="57" t="s">
        <v>1447</v>
      </c>
      <c r="E104" s="200">
        <v>106365</v>
      </c>
      <c r="F104" s="94" t="s">
        <v>235</v>
      </c>
      <c r="G104" s="279"/>
      <c r="H104" s="95" t="s">
        <v>137</v>
      </c>
      <c r="I104" s="96" t="s">
        <v>436</v>
      </c>
      <c r="J104" s="97">
        <v>42922</v>
      </c>
      <c r="K104" s="156" t="s">
        <v>1343</v>
      </c>
      <c r="L104" s="98">
        <v>0.85</v>
      </c>
      <c r="M104" s="99" t="str">
        <f>VLOOKUP($E104,Sheet1!$A:$C,2,FALSE)</f>
        <v>Regiunea 4 Sud-Vest</v>
      </c>
      <c r="N104" s="99" t="str">
        <f>VLOOKUP($E104,Sheet1!$A:$C,3,FALSE)</f>
        <v>Mehedinti</v>
      </c>
      <c r="O104" s="95" t="s">
        <v>375</v>
      </c>
      <c r="P104" s="95" t="s">
        <v>693</v>
      </c>
      <c r="Q104" s="101">
        <f t="shared" si="4"/>
        <v>8621659.5099999998</v>
      </c>
      <c r="R104" s="100">
        <v>7328409.7800000003</v>
      </c>
      <c r="S104" s="100">
        <v>1120815.6200000001</v>
      </c>
      <c r="T104" s="100">
        <v>172434.11</v>
      </c>
      <c r="U104" s="100"/>
      <c r="V104" s="100">
        <v>1649701.33</v>
      </c>
      <c r="W104" s="100">
        <v>568895.35</v>
      </c>
      <c r="X104" s="101">
        <f t="shared" si="31"/>
        <v>10840256.189999999</v>
      </c>
      <c r="Y104" s="262" t="s">
        <v>1511</v>
      </c>
      <c r="Z104" s="101" t="s">
        <v>597</v>
      </c>
      <c r="AA104" s="60">
        <v>6575620.1200000001</v>
      </c>
      <c r="AB104" s="63">
        <v>1005683.0800000001</v>
      </c>
      <c r="AC104" s="87"/>
      <c r="AD104" s="87"/>
      <c r="AE104" s="87"/>
    </row>
    <row r="105" spans="2:31" s="5" customFormat="1" ht="49.5" customHeight="1" x14ac:dyDescent="0.3">
      <c r="B105" s="128">
        <f t="shared" si="32"/>
        <v>80</v>
      </c>
      <c r="C105" s="268"/>
      <c r="D105" s="57" t="s">
        <v>1448</v>
      </c>
      <c r="E105" s="57">
        <v>110880</v>
      </c>
      <c r="F105" s="94" t="s">
        <v>236</v>
      </c>
      <c r="G105" s="279"/>
      <c r="H105" s="95" t="s">
        <v>146</v>
      </c>
      <c r="I105" s="96" t="s">
        <v>450</v>
      </c>
      <c r="J105" s="95" t="s">
        <v>478</v>
      </c>
      <c r="K105" s="99" t="s">
        <v>1344</v>
      </c>
      <c r="L105" s="98">
        <v>0.85</v>
      </c>
      <c r="M105" s="99" t="str">
        <f>VLOOKUP($E105,Sheet1!$A:$C,2,FALSE)</f>
        <v>Regiunea 2 Sud-Est</v>
      </c>
      <c r="N105" s="99" t="str">
        <f>VLOOKUP($E105,Sheet1!$A:$C,3,FALSE)</f>
        <v>Constanta</v>
      </c>
      <c r="O105" s="95" t="s">
        <v>375</v>
      </c>
      <c r="P105" s="95" t="s">
        <v>693</v>
      </c>
      <c r="Q105" s="100">
        <v>51356309.859999999</v>
      </c>
      <c r="R105" s="100">
        <v>43652863.380999997</v>
      </c>
      <c r="S105" s="100">
        <v>6676320.2818</v>
      </c>
      <c r="T105" s="100">
        <v>1027126.1972000001</v>
      </c>
      <c r="U105" s="100"/>
      <c r="V105" s="100">
        <v>10997588.76</v>
      </c>
      <c r="W105" s="100">
        <v>5655579.4000000004</v>
      </c>
      <c r="X105" s="100">
        <v>68009478.019999996</v>
      </c>
      <c r="Y105" s="101" t="s">
        <v>378</v>
      </c>
      <c r="Z105" s="101"/>
      <c r="AA105" s="60">
        <v>34850462.009999998</v>
      </c>
      <c r="AB105" s="63">
        <v>5330070.6499999994</v>
      </c>
      <c r="AC105" s="87"/>
      <c r="AD105" s="87"/>
      <c r="AE105" s="87"/>
    </row>
    <row r="106" spans="2:31" s="5" customFormat="1" ht="65.25" customHeight="1" x14ac:dyDescent="0.3">
      <c r="B106" s="128">
        <f t="shared" si="32"/>
        <v>81</v>
      </c>
      <c r="C106" s="268"/>
      <c r="D106" s="57" t="s">
        <v>1449</v>
      </c>
      <c r="E106" s="57">
        <v>101692</v>
      </c>
      <c r="F106" s="94" t="s">
        <v>237</v>
      </c>
      <c r="G106" s="279"/>
      <c r="H106" s="95" t="s">
        <v>155</v>
      </c>
      <c r="I106" s="96" t="s">
        <v>457</v>
      </c>
      <c r="J106" s="97">
        <v>42940</v>
      </c>
      <c r="K106" s="97" t="s">
        <v>536</v>
      </c>
      <c r="L106" s="98">
        <v>0.85</v>
      </c>
      <c r="M106" s="99" t="str">
        <f>VLOOKUP($E106,Sheet1!$A:$C,2,FALSE)</f>
        <v>Regiunea 6 Nord-Vest</v>
      </c>
      <c r="N106" s="99" t="str">
        <f>VLOOKUP($E106,Sheet1!$A:$C,3,FALSE)</f>
        <v>Cluj</v>
      </c>
      <c r="O106" s="95" t="s">
        <v>375</v>
      </c>
      <c r="P106" s="95" t="s">
        <v>693</v>
      </c>
      <c r="Q106" s="101">
        <f t="shared" si="4"/>
        <v>118805678.92</v>
      </c>
      <c r="R106" s="100">
        <v>100984827.08</v>
      </c>
      <c r="S106" s="100">
        <v>15444738.26</v>
      </c>
      <c r="T106" s="100">
        <v>2376113.58</v>
      </c>
      <c r="U106" s="100"/>
      <c r="V106" s="100">
        <v>69989658.439999998</v>
      </c>
      <c r="W106" s="100">
        <v>10866531.210000001</v>
      </c>
      <c r="X106" s="101">
        <f t="shared" si="31"/>
        <v>199661868.57000002</v>
      </c>
      <c r="Y106" s="101" t="s">
        <v>378</v>
      </c>
      <c r="Z106" s="101"/>
      <c r="AA106" s="60">
        <v>24087649.630000003</v>
      </c>
      <c r="AB106" s="63">
        <v>3683993.4600000004</v>
      </c>
      <c r="AC106" s="87"/>
      <c r="AD106" s="87"/>
      <c r="AE106" s="87"/>
    </row>
    <row r="107" spans="2:31" s="5" customFormat="1" ht="94.5" customHeight="1" x14ac:dyDescent="0.3">
      <c r="B107" s="128">
        <f t="shared" si="32"/>
        <v>82</v>
      </c>
      <c r="C107" s="268"/>
      <c r="D107" s="57" t="s">
        <v>1450</v>
      </c>
      <c r="E107" s="57">
        <v>106400</v>
      </c>
      <c r="F107" s="94" t="s">
        <v>238</v>
      </c>
      <c r="G107" s="279"/>
      <c r="H107" s="95" t="s">
        <v>160</v>
      </c>
      <c r="I107" s="96" t="s">
        <v>559</v>
      </c>
      <c r="J107" s="97">
        <v>42944</v>
      </c>
      <c r="K107" s="97" t="s">
        <v>1376</v>
      </c>
      <c r="L107" s="98">
        <v>0.85</v>
      </c>
      <c r="M107" s="99" t="str">
        <f>VLOOKUP($E107,Sheet1!$A:$C,2,FALSE)</f>
        <v>Regiunea 1 Nord-Est</v>
      </c>
      <c r="N107" s="99" t="str">
        <f>VLOOKUP($E107,Sheet1!$A:$C,3,FALSE)</f>
        <v>Vaslui</v>
      </c>
      <c r="O107" s="95" t="s">
        <v>375</v>
      </c>
      <c r="P107" s="95" t="s">
        <v>693</v>
      </c>
      <c r="Q107" s="101">
        <f t="shared" si="4"/>
        <v>17903633.919999998</v>
      </c>
      <c r="R107" s="100">
        <v>15218088.82</v>
      </c>
      <c r="S107" s="100">
        <v>2327472.4</v>
      </c>
      <c r="T107" s="100">
        <v>358072.7</v>
      </c>
      <c r="U107" s="100"/>
      <c r="V107" s="100">
        <v>4682742.99</v>
      </c>
      <c r="W107" s="100">
        <v>1232357.8700000001</v>
      </c>
      <c r="X107" s="101">
        <f t="shared" si="31"/>
        <v>23818734.779999997</v>
      </c>
      <c r="Y107" s="101" t="s">
        <v>378</v>
      </c>
      <c r="Z107" s="101"/>
      <c r="AA107" s="60">
        <v>5102330.16</v>
      </c>
      <c r="AB107" s="63">
        <v>780356.38</v>
      </c>
      <c r="AC107" s="87"/>
      <c r="AD107" s="87"/>
      <c r="AE107" s="87"/>
    </row>
    <row r="108" spans="2:31" s="5" customFormat="1" ht="280.5" customHeight="1" x14ac:dyDescent="0.3">
      <c r="B108" s="128">
        <f t="shared" si="32"/>
        <v>83</v>
      </c>
      <c r="C108" s="268"/>
      <c r="D108" s="57" t="s">
        <v>339</v>
      </c>
      <c r="E108" s="57">
        <v>109845</v>
      </c>
      <c r="F108" s="94" t="s">
        <v>338</v>
      </c>
      <c r="G108" s="279"/>
      <c r="H108" s="95" t="s">
        <v>702</v>
      </c>
      <c r="I108" s="96" t="s">
        <v>567</v>
      </c>
      <c r="J108" s="97">
        <v>42998</v>
      </c>
      <c r="K108" s="97" t="s">
        <v>381</v>
      </c>
      <c r="L108" s="98">
        <v>0.85</v>
      </c>
      <c r="M108" s="99" t="str">
        <f>VLOOKUP($E108,Sheet1!$A:$C,2,FALSE)</f>
        <v>Regiunea 2 Sud-Est</v>
      </c>
      <c r="N108" s="99" t="str">
        <f>VLOOKUP($E108,Sheet1!$A:$C,3,FALSE)</f>
        <v>Vrancea</v>
      </c>
      <c r="O108" s="95" t="s">
        <v>375</v>
      </c>
      <c r="P108" s="95" t="s">
        <v>693</v>
      </c>
      <c r="Q108" s="101">
        <f t="shared" si="4"/>
        <v>36950312.189999998</v>
      </c>
      <c r="R108" s="100">
        <v>31407765.359999999</v>
      </c>
      <c r="S108" s="100">
        <f>4803540.58+739006.25</f>
        <v>5542546.8300000001</v>
      </c>
      <c r="T108" s="100">
        <v>0</v>
      </c>
      <c r="U108" s="100"/>
      <c r="V108" s="100">
        <v>7771128.04</v>
      </c>
      <c r="W108" s="100">
        <v>2764124.83</v>
      </c>
      <c r="X108" s="101">
        <f t="shared" si="31"/>
        <v>47485565.059999995</v>
      </c>
      <c r="Y108" s="101" t="s">
        <v>378</v>
      </c>
      <c r="Z108" s="101" t="s">
        <v>379</v>
      </c>
      <c r="AA108" s="59">
        <v>24439388.48</v>
      </c>
      <c r="AB108" s="62">
        <v>3737788.8300000005</v>
      </c>
      <c r="AC108" s="87"/>
      <c r="AD108" s="87"/>
      <c r="AE108" s="87"/>
    </row>
    <row r="109" spans="2:31" s="5" customFormat="1" ht="205.5" customHeight="1" x14ac:dyDescent="0.3">
      <c r="B109" s="128">
        <f t="shared" si="32"/>
        <v>84</v>
      </c>
      <c r="C109" s="268"/>
      <c r="D109" s="57" t="s">
        <v>366</v>
      </c>
      <c r="E109" s="57">
        <v>112630</v>
      </c>
      <c r="F109" s="94" t="s">
        <v>367</v>
      </c>
      <c r="G109" s="279"/>
      <c r="H109" s="95" t="s">
        <v>703</v>
      </c>
      <c r="I109" s="96" t="s">
        <v>662</v>
      </c>
      <c r="J109" s="97">
        <v>43034</v>
      </c>
      <c r="K109" s="97" t="s">
        <v>381</v>
      </c>
      <c r="L109" s="98">
        <v>0.85</v>
      </c>
      <c r="M109" s="99" t="str">
        <f>VLOOKUP($E109,Sheet1!$A:$C,2,FALSE)</f>
        <v>Regiunea 3 Sud Muntenia</v>
      </c>
      <c r="N109" s="99" t="str">
        <f>VLOOKUP($E109,Sheet1!$A:$C,3,FALSE)</f>
        <v>Prahova</v>
      </c>
      <c r="O109" s="95" t="s">
        <v>375</v>
      </c>
      <c r="P109" s="95" t="s">
        <v>693</v>
      </c>
      <c r="Q109" s="101">
        <f t="shared" si="4"/>
        <v>47639697.460000001</v>
      </c>
      <c r="R109" s="100">
        <v>40493742.859999999</v>
      </c>
      <c r="S109" s="100">
        <v>6193160.6699999999</v>
      </c>
      <c r="T109" s="100">
        <v>952793.93</v>
      </c>
      <c r="U109" s="100"/>
      <c r="V109" s="100">
        <v>11521503.85</v>
      </c>
      <c r="W109" s="100">
        <v>5281539.4400000004</v>
      </c>
      <c r="X109" s="101">
        <f t="shared" si="31"/>
        <v>64442740.75</v>
      </c>
      <c r="Y109" s="101" t="s">
        <v>378</v>
      </c>
      <c r="Z109" s="101" t="s">
        <v>379</v>
      </c>
      <c r="AA109" s="59">
        <v>39701803.06000001</v>
      </c>
      <c r="AB109" s="62">
        <v>6072040.46</v>
      </c>
      <c r="AC109" s="87"/>
      <c r="AD109" s="87"/>
      <c r="AE109" s="87"/>
    </row>
    <row r="110" spans="2:31" s="5" customFormat="1" ht="90" customHeight="1" x14ac:dyDescent="0.3">
      <c r="B110" s="128">
        <f t="shared" si="32"/>
        <v>85</v>
      </c>
      <c r="C110" s="268"/>
      <c r="D110" s="57" t="s">
        <v>630</v>
      </c>
      <c r="E110" s="57">
        <v>108911</v>
      </c>
      <c r="F110" s="94" t="s">
        <v>664</v>
      </c>
      <c r="G110" s="279"/>
      <c r="H110" s="99" t="s">
        <v>631</v>
      </c>
      <c r="I110" s="103" t="s">
        <v>683</v>
      </c>
      <c r="J110" s="97" t="s">
        <v>670</v>
      </c>
      <c r="K110" s="97">
        <v>43677</v>
      </c>
      <c r="L110" s="98">
        <v>0.85</v>
      </c>
      <c r="M110" s="99" t="str">
        <f>VLOOKUP($E110,Sheet1!$A:$C,2,FALSE)</f>
        <v>Regiunea 1 Nord-Est</v>
      </c>
      <c r="N110" s="99" t="str">
        <f>VLOOKUP($E110,Sheet1!$A:$C,3,FALSE)</f>
        <v>Suceava</v>
      </c>
      <c r="O110" s="95" t="s">
        <v>375</v>
      </c>
      <c r="P110" s="95" t="s">
        <v>693</v>
      </c>
      <c r="Q110" s="101">
        <f t="shared" si="4"/>
        <v>15800976.83</v>
      </c>
      <c r="R110" s="100">
        <v>13430830.300000001</v>
      </c>
      <c r="S110" s="100">
        <v>2054126.99</v>
      </c>
      <c r="T110" s="100">
        <v>316019.53999999998</v>
      </c>
      <c r="U110" s="100"/>
      <c r="V110" s="100">
        <v>3276719.29</v>
      </c>
      <c r="W110" s="100">
        <v>1056994.82</v>
      </c>
      <c r="X110" s="101">
        <f t="shared" si="31"/>
        <v>20134690.940000001</v>
      </c>
      <c r="Y110" s="101" t="s">
        <v>378</v>
      </c>
      <c r="Z110" s="101"/>
      <c r="AA110" s="59">
        <v>401286.56</v>
      </c>
      <c r="AB110" s="62">
        <v>61373.24</v>
      </c>
      <c r="AC110" s="87"/>
      <c r="AD110" s="87"/>
      <c r="AE110" s="87"/>
    </row>
    <row r="111" spans="2:31" s="5" customFormat="1" ht="77.25" customHeight="1" x14ac:dyDescent="0.3">
      <c r="B111" s="128">
        <f t="shared" si="32"/>
        <v>86</v>
      </c>
      <c r="C111" s="268"/>
      <c r="D111" s="57" t="s">
        <v>660</v>
      </c>
      <c r="E111" s="57">
        <v>106359</v>
      </c>
      <c r="F111" s="94" t="s">
        <v>671</v>
      </c>
      <c r="G111" s="279"/>
      <c r="H111" s="99" t="s">
        <v>661</v>
      </c>
      <c r="I111" s="103" t="s">
        <v>684</v>
      </c>
      <c r="J111" s="97" t="s">
        <v>672</v>
      </c>
      <c r="K111" s="97" t="s">
        <v>536</v>
      </c>
      <c r="L111" s="98">
        <v>0.85</v>
      </c>
      <c r="M111" s="99" t="str">
        <f>VLOOKUP($E111,Sheet1!$A:$C,2,FALSE)</f>
        <v>Regiunea 4 Sud-Vest</v>
      </c>
      <c r="N111" s="99" t="str">
        <f>VLOOKUP($E111,Sheet1!$A:$C,3,FALSE)</f>
        <v>Valcea</v>
      </c>
      <c r="O111" s="95" t="s">
        <v>375</v>
      </c>
      <c r="P111" s="95" t="s">
        <v>693</v>
      </c>
      <c r="Q111" s="101">
        <f t="shared" si="4"/>
        <v>105875030.31</v>
      </c>
      <c r="R111" s="100">
        <v>89993775.799999997</v>
      </c>
      <c r="S111" s="100">
        <v>13763753.9</v>
      </c>
      <c r="T111" s="100">
        <v>2117500.61</v>
      </c>
      <c r="U111" s="100">
        <v>0</v>
      </c>
      <c r="V111" s="100">
        <v>25387345.879999999</v>
      </c>
      <c r="W111" s="100">
        <v>7323975.6900000004</v>
      </c>
      <c r="X111" s="101">
        <f t="shared" si="31"/>
        <v>138586351.88</v>
      </c>
      <c r="Y111" s="101" t="s">
        <v>378</v>
      </c>
      <c r="Z111" s="101"/>
      <c r="AA111" s="59">
        <v>13221753.85</v>
      </c>
      <c r="AB111" s="62">
        <v>2022150.5899999999</v>
      </c>
      <c r="AC111" s="163"/>
      <c r="AD111" s="87"/>
      <c r="AE111" s="87"/>
    </row>
    <row r="112" spans="2:31" s="5" customFormat="1" ht="237" customHeight="1" x14ac:dyDescent="0.3">
      <c r="B112" s="128">
        <f t="shared" si="32"/>
        <v>87</v>
      </c>
      <c r="C112" s="268"/>
      <c r="D112" s="57" t="s">
        <v>723</v>
      </c>
      <c r="E112" s="57">
        <v>102122</v>
      </c>
      <c r="F112" s="94" t="s">
        <v>724</v>
      </c>
      <c r="G112" s="279"/>
      <c r="H112" s="99" t="s">
        <v>725</v>
      </c>
      <c r="I112" s="103" t="s">
        <v>737</v>
      </c>
      <c r="J112" s="97" t="s">
        <v>814</v>
      </c>
      <c r="K112" s="97" t="s">
        <v>390</v>
      </c>
      <c r="L112" s="98">
        <v>0.85</v>
      </c>
      <c r="M112" s="99" t="str">
        <f>VLOOKUP($E112,Sheet1!$A:$C,2,FALSE)</f>
        <v>Regiunea 4 Sud-Vest</v>
      </c>
      <c r="N112" s="99" t="str">
        <f>VLOOKUP($E112,Sheet1!$A:$C,3,FALSE)</f>
        <v>Dolj</v>
      </c>
      <c r="O112" s="95" t="s">
        <v>375</v>
      </c>
      <c r="P112" s="95" t="s">
        <v>693</v>
      </c>
      <c r="Q112" s="101">
        <f>+R112+S112+T112</f>
        <v>121005084.17000002</v>
      </c>
      <c r="R112" s="100">
        <v>102854321.54000001</v>
      </c>
      <c r="S112" s="100">
        <v>15730660.57</v>
      </c>
      <c r="T112" s="100">
        <v>2420102.06</v>
      </c>
      <c r="U112" s="100">
        <v>0</v>
      </c>
      <c r="V112" s="100">
        <v>2962414.28</v>
      </c>
      <c r="W112" s="100">
        <v>8926285.0700000003</v>
      </c>
      <c r="X112" s="101">
        <f t="shared" si="31"/>
        <v>132893783.52000001</v>
      </c>
      <c r="Y112" s="101" t="s">
        <v>378</v>
      </c>
      <c r="Z112" s="101"/>
      <c r="AA112" s="59">
        <v>63302002.649999999</v>
      </c>
      <c r="AB112" s="62">
        <v>9681482.7600000016</v>
      </c>
      <c r="AC112" s="87"/>
      <c r="AD112" s="87"/>
      <c r="AE112" s="87"/>
    </row>
    <row r="113" spans="2:31" s="5" customFormat="1" ht="294.75" customHeight="1" x14ac:dyDescent="0.3">
      <c r="B113" s="128">
        <f t="shared" si="32"/>
        <v>88</v>
      </c>
      <c r="C113" s="283"/>
      <c r="D113" s="57" t="s">
        <v>816</v>
      </c>
      <c r="E113" s="57">
        <v>106311</v>
      </c>
      <c r="F113" s="94" t="s">
        <v>820</v>
      </c>
      <c r="G113" s="279"/>
      <c r="H113" s="99" t="s">
        <v>817</v>
      </c>
      <c r="I113" s="103" t="s">
        <v>826</v>
      </c>
      <c r="J113" s="97" t="s">
        <v>821</v>
      </c>
      <c r="K113" s="97" t="s">
        <v>381</v>
      </c>
      <c r="L113" s="98">
        <v>0.85</v>
      </c>
      <c r="M113" s="99" t="str">
        <f>VLOOKUP($E113,Sheet1!$A:$C,2,FALSE)</f>
        <v>Regiunea 7 Centru</v>
      </c>
      <c r="N113" s="99" t="str">
        <f>VLOOKUP($E113,Sheet1!$A:$C,3,FALSE)</f>
        <v>Harghita</v>
      </c>
      <c r="O113" s="95" t="s">
        <v>375</v>
      </c>
      <c r="P113" s="95" t="s">
        <v>819</v>
      </c>
      <c r="Q113" s="101">
        <f>+R113+S113+T113</f>
        <v>14175020.920000002</v>
      </c>
      <c r="R113" s="100">
        <v>12048767.800000001</v>
      </c>
      <c r="S113" s="100">
        <v>1842752.73</v>
      </c>
      <c r="T113" s="100">
        <v>283500.39</v>
      </c>
      <c r="U113" s="100">
        <v>0</v>
      </c>
      <c r="V113" s="100">
        <v>25542115.809999999</v>
      </c>
      <c r="W113" s="100">
        <v>945001.39</v>
      </c>
      <c r="X113" s="101">
        <f t="shared" si="31"/>
        <v>40662138.120000005</v>
      </c>
      <c r="Y113" s="101" t="s">
        <v>378</v>
      </c>
      <c r="Z113" s="101"/>
      <c r="AA113" s="59">
        <v>11705556.82</v>
      </c>
      <c r="AB113" s="62">
        <v>1790261.63</v>
      </c>
      <c r="AC113" s="87"/>
      <c r="AD113" s="87"/>
      <c r="AE113" s="87"/>
    </row>
    <row r="114" spans="2:31" ht="23.25" customHeight="1" x14ac:dyDescent="0.3">
      <c r="B114" s="166"/>
      <c r="C114" s="112" t="s">
        <v>14</v>
      </c>
      <c r="D114" s="112"/>
      <c r="E114" s="112"/>
      <c r="F114" s="112"/>
      <c r="G114" s="112"/>
      <c r="H114" s="112"/>
      <c r="I114" s="167"/>
      <c r="J114" s="112"/>
      <c r="K114" s="112"/>
      <c r="L114" s="112"/>
      <c r="M114" s="112"/>
      <c r="N114" s="112"/>
      <c r="O114" s="112"/>
      <c r="P114" s="112"/>
      <c r="Q114" s="113">
        <f>SUM(Q96:Q113)</f>
        <v>961665919.76000011</v>
      </c>
      <c r="R114" s="113">
        <f>SUM(R96:R113)</f>
        <v>817416031.10099971</v>
      </c>
      <c r="S114" s="113">
        <f t="shared" ref="S114:X114" si="33">SUM(S96:S113)</f>
        <v>125755574.26180001</v>
      </c>
      <c r="T114" s="113">
        <f t="shared" si="33"/>
        <v>18494314.3972</v>
      </c>
      <c r="U114" s="113">
        <f t="shared" si="33"/>
        <v>0</v>
      </c>
      <c r="V114" s="113">
        <f t="shared" si="33"/>
        <v>282604126.13999999</v>
      </c>
      <c r="W114" s="113">
        <f t="shared" si="33"/>
        <v>81989422.969999984</v>
      </c>
      <c r="X114" s="113">
        <f t="shared" si="33"/>
        <v>1326259468.8699999</v>
      </c>
      <c r="Y114" s="113"/>
      <c r="Z114" s="113"/>
      <c r="AA114" s="112">
        <f>SUM(AA96:AA113)</f>
        <v>511359753.07000005</v>
      </c>
      <c r="AB114" s="112">
        <f>SUM(AB96:AB113)</f>
        <v>78207962.24000001</v>
      </c>
      <c r="AC114" s="163"/>
      <c r="AD114" s="87"/>
      <c r="AE114" s="87"/>
    </row>
    <row r="115" spans="2:31" ht="82.5" customHeight="1" x14ac:dyDescent="0.3">
      <c r="B115" s="128">
        <f>+B113+1</f>
        <v>89</v>
      </c>
      <c r="C115" s="267" t="s">
        <v>6</v>
      </c>
      <c r="D115" s="57" t="s">
        <v>7</v>
      </c>
      <c r="E115" s="200">
        <v>101054</v>
      </c>
      <c r="F115" s="94" t="s">
        <v>239</v>
      </c>
      <c r="G115" s="168" t="s">
        <v>204</v>
      </c>
      <c r="H115" s="95" t="s">
        <v>8</v>
      </c>
      <c r="I115" s="96" t="s">
        <v>1115</v>
      </c>
      <c r="J115" s="97">
        <v>42654</v>
      </c>
      <c r="K115" s="156" t="s">
        <v>1338</v>
      </c>
      <c r="L115" s="98">
        <v>0.85</v>
      </c>
      <c r="M115" s="99" t="str">
        <f>VLOOKUP($E115,Sheet1!$A:$C,2,FALSE)</f>
        <v>Regiunea 2 Sud-Est</v>
      </c>
      <c r="N115" s="99" t="str">
        <f>VLOOKUP($E115,Sheet1!$A:$C,3,FALSE)</f>
        <v>Galati</v>
      </c>
      <c r="O115" s="95" t="s">
        <v>704</v>
      </c>
      <c r="P115" s="95" t="s">
        <v>693</v>
      </c>
      <c r="Q115" s="100">
        <f t="shared" si="4"/>
        <v>4431510</v>
      </c>
      <c r="R115" s="100">
        <v>3766784</v>
      </c>
      <c r="S115" s="100">
        <v>620411</v>
      </c>
      <c r="T115" s="100">
        <v>44315</v>
      </c>
      <c r="U115" s="100"/>
      <c r="V115" s="100">
        <v>886302</v>
      </c>
      <c r="W115" s="100">
        <v>0</v>
      </c>
      <c r="X115" s="100">
        <f t="shared" si="31"/>
        <v>5317812</v>
      </c>
      <c r="Y115" s="244" t="s">
        <v>1511</v>
      </c>
      <c r="Z115" s="100"/>
      <c r="AA115" s="72">
        <v>3758957.5599999996</v>
      </c>
      <c r="AB115" s="106">
        <v>619122.41999999993</v>
      </c>
      <c r="AC115" s="87"/>
      <c r="AD115" s="87"/>
      <c r="AE115" s="87"/>
    </row>
    <row r="116" spans="2:31" ht="92.25" customHeight="1" x14ac:dyDescent="0.3">
      <c r="B116" s="128">
        <f>+B115+1</f>
        <v>90</v>
      </c>
      <c r="C116" s="268"/>
      <c r="D116" s="57" t="s">
        <v>9</v>
      </c>
      <c r="E116" s="57">
        <v>103033</v>
      </c>
      <c r="F116" s="94" t="s">
        <v>240</v>
      </c>
      <c r="G116" s="168"/>
      <c r="H116" s="95" t="s">
        <v>10</v>
      </c>
      <c r="I116" s="96" t="s">
        <v>558</v>
      </c>
      <c r="J116" s="97">
        <v>42662</v>
      </c>
      <c r="K116" s="97">
        <v>43830</v>
      </c>
      <c r="L116" s="98">
        <v>0.85</v>
      </c>
      <c r="M116" s="99" t="str">
        <f>VLOOKUP($E116,Sheet1!$A:$C,2,FALSE)</f>
        <v>Regiunea 4 Sud-Vest</v>
      </c>
      <c r="N116" s="99" t="str">
        <f>VLOOKUP($E116,Sheet1!$A:$C,3,FALSE)</f>
        <v>Mehedinti</v>
      </c>
      <c r="O116" s="95" t="s">
        <v>704</v>
      </c>
      <c r="P116" s="95" t="s">
        <v>693</v>
      </c>
      <c r="Q116" s="100">
        <f t="shared" si="4"/>
        <v>199361184</v>
      </c>
      <c r="R116" s="100">
        <v>169457006</v>
      </c>
      <c r="S116" s="100">
        <v>25916954</v>
      </c>
      <c r="T116" s="100">
        <v>3987224</v>
      </c>
      <c r="U116" s="100"/>
      <c r="V116" s="100">
        <v>42660365</v>
      </c>
      <c r="W116" s="100">
        <v>16842247</v>
      </c>
      <c r="X116" s="100">
        <f t="shared" si="31"/>
        <v>258863796</v>
      </c>
      <c r="Y116" s="100" t="s">
        <v>546</v>
      </c>
      <c r="Z116" s="100"/>
      <c r="AA116" s="72">
        <v>48701805.350000001</v>
      </c>
      <c r="AB116" s="106">
        <v>7448511.4000000013</v>
      </c>
      <c r="AC116" s="87"/>
      <c r="AD116" s="87"/>
      <c r="AE116" s="87"/>
    </row>
    <row r="117" spans="2:31" ht="409.5" customHeight="1" x14ac:dyDescent="0.3">
      <c r="B117" s="143">
        <f>+B116+1</f>
        <v>91</v>
      </c>
      <c r="C117" s="268"/>
      <c r="D117" s="57" t="s">
        <v>12</v>
      </c>
      <c r="E117" s="200">
        <v>102021</v>
      </c>
      <c r="F117" s="94" t="s">
        <v>241</v>
      </c>
      <c r="G117" s="168"/>
      <c r="H117" s="95" t="s">
        <v>81</v>
      </c>
      <c r="I117" s="96" t="s">
        <v>663</v>
      </c>
      <c r="J117" s="97">
        <v>42682</v>
      </c>
      <c r="K117" s="156" t="s">
        <v>1339</v>
      </c>
      <c r="L117" s="98">
        <v>0.85</v>
      </c>
      <c r="M117" s="99" t="str">
        <f>VLOOKUP($E117,Sheet1!$A:$C,2,FALSE)</f>
        <v>Regiunea 5 Vest</v>
      </c>
      <c r="N117" s="99" t="str">
        <f>VLOOKUP($E117,Sheet1!$A:$C,3,FALSE)</f>
        <v>Hunedoara</v>
      </c>
      <c r="O117" s="95" t="s">
        <v>704</v>
      </c>
      <c r="P117" s="95" t="s">
        <v>693</v>
      </c>
      <c r="Q117" s="100">
        <f t="shared" si="4"/>
        <v>61914772</v>
      </c>
      <c r="R117" s="100">
        <v>52627556</v>
      </c>
      <c r="S117" s="100">
        <v>8048920</v>
      </c>
      <c r="T117" s="100">
        <v>1238296</v>
      </c>
      <c r="U117" s="100"/>
      <c r="V117" s="100">
        <v>9257130</v>
      </c>
      <c r="W117" s="100">
        <v>4085411</v>
      </c>
      <c r="X117" s="100">
        <f t="shared" si="31"/>
        <v>75257313</v>
      </c>
      <c r="Y117" s="244" t="s">
        <v>1511</v>
      </c>
      <c r="Z117" s="100" t="s">
        <v>598</v>
      </c>
      <c r="AA117" s="72">
        <v>42809693.57</v>
      </c>
      <c r="AB117" s="106">
        <v>6547364.9100000001</v>
      </c>
      <c r="AC117" s="87"/>
      <c r="AD117" s="87"/>
      <c r="AE117" s="87"/>
    </row>
    <row r="118" spans="2:31" ht="91.5" customHeight="1" x14ac:dyDescent="0.3">
      <c r="B118" s="128">
        <f t="shared" ref="B118:B181" si="34">+B117+1</f>
        <v>92</v>
      </c>
      <c r="C118" s="268"/>
      <c r="D118" s="57" t="s">
        <v>17</v>
      </c>
      <c r="E118" s="57">
        <v>103967</v>
      </c>
      <c r="F118" s="94" t="s">
        <v>242</v>
      </c>
      <c r="G118" s="168"/>
      <c r="H118" s="95" t="s">
        <v>82</v>
      </c>
      <c r="I118" s="96" t="s">
        <v>458</v>
      </c>
      <c r="J118" s="97">
        <v>42502</v>
      </c>
      <c r="K118" s="97" t="s">
        <v>459</v>
      </c>
      <c r="L118" s="98">
        <v>0.85</v>
      </c>
      <c r="M118" s="99" t="str">
        <f>VLOOKUP($E118,Sheet1!$A:$C,2,FALSE)</f>
        <v>Regiunea 1 Nord-Est</v>
      </c>
      <c r="N118" s="99" t="str">
        <f>VLOOKUP($E118,Sheet1!$A:$C,3,FALSE)</f>
        <v>Vaslui</v>
      </c>
      <c r="O118" s="95" t="s">
        <v>704</v>
      </c>
      <c r="P118" s="95" t="s">
        <v>693</v>
      </c>
      <c r="Q118" s="100">
        <f t="shared" si="4"/>
        <v>271602960</v>
      </c>
      <c r="R118" s="100">
        <v>230862516</v>
      </c>
      <c r="S118" s="100">
        <v>35308385</v>
      </c>
      <c r="T118" s="100">
        <v>5432059</v>
      </c>
      <c r="U118" s="100"/>
      <c r="V118" s="100">
        <v>62303111</v>
      </c>
      <c r="W118" s="100">
        <v>22021862</v>
      </c>
      <c r="X118" s="100">
        <f t="shared" si="31"/>
        <v>355927933</v>
      </c>
      <c r="Y118" s="100" t="s">
        <v>378</v>
      </c>
      <c r="Z118" s="100"/>
      <c r="AA118" s="60">
        <v>20694485.840000004</v>
      </c>
      <c r="AB118" s="63">
        <v>3165039</v>
      </c>
      <c r="AC118" s="87"/>
      <c r="AD118" s="87"/>
      <c r="AE118" s="87"/>
    </row>
    <row r="119" spans="2:31" ht="81.75" customHeight="1" x14ac:dyDescent="0.3">
      <c r="B119" s="128">
        <f t="shared" si="34"/>
        <v>93</v>
      </c>
      <c r="C119" s="268"/>
      <c r="D119" s="57" t="s">
        <v>18</v>
      </c>
      <c r="E119" s="57">
        <v>104337</v>
      </c>
      <c r="F119" s="57" t="s">
        <v>243</v>
      </c>
      <c r="G119" s="168"/>
      <c r="H119" s="95" t="s">
        <v>83</v>
      </c>
      <c r="I119" s="169" t="s">
        <v>451</v>
      </c>
      <c r="J119" s="95" t="s">
        <v>480</v>
      </c>
      <c r="K119" s="95" t="s">
        <v>388</v>
      </c>
      <c r="L119" s="98">
        <v>0.85</v>
      </c>
      <c r="M119" s="99" t="str">
        <f>VLOOKUP($E119,Sheet1!$A:$C,2,FALSE)</f>
        <v>Regiunea 3 Sud Muntenia</v>
      </c>
      <c r="N119" s="99" t="str">
        <f>VLOOKUP($E119,Sheet1!$A:$C,3,FALSE)</f>
        <v>Prahova</v>
      </c>
      <c r="O119" s="95" t="s">
        <v>704</v>
      </c>
      <c r="P119" s="95" t="s">
        <v>693</v>
      </c>
      <c r="Q119" s="100">
        <f t="shared" si="4"/>
        <v>221477882</v>
      </c>
      <c r="R119" s="100">
        <v>188256200</v>
      </c>
      <c r="S119" s="100">
        <v>28792124</v>
      </c>
      <c r="T119" s="100">
        <v>4429558</v>
      </c>
      <c r="U119" s="100"/>
      <c r="V119" s="100">
        <v>96509544</v>
      </c>
      <c r="W119" s="100">
        <v>14757129</v>
      </c>
      <c r="X119" s="100">
        <f t="shared" si="31"/>
        <v>332744555</v>
      </c>
      <c r="Y119" s="100" t="s">
        <v>378</v>
      </c>
      <c r="Z119" s="100"/>
      <c r="AA119" s="60">
        <v>78083701.980000004</v>
      </c>
      <c r="AB119" s="63">
        <v>10508857.879999999</v>
      </c>
      <c r="AC119" s="87"/>
      <c r="AD119" s="87"/>
      <c r="AE119" s="87"/>
    </row>
    <row r="120" spans="2:31" ht="120" customHeight="1" x14ac:dyDescent="0.3">
      <c r="B120" s="128">
        <f t="shared" si="34"/>
        <v>94</v>
      </c>
      <c r="C120" s="268"/>
      <c r="D120" s="57" t="s">
        <v>19</v>
      </c>
      <c r="E120" s="57">
        <v>105146</v>
      </c>
      <c r="F120" s="94" t="s">
        <v>244</v>
      </c>
      <c r="G120" s="168"/>
      <c r="H120" s="95" t="s">
        <v>84</v>
      </c>
      <c r="I120" s="96" t="s">
        <v>441</v>
      </c>
      <c r="J120" s="97">
        <v>42719</v>
      </c>
      <c r="K120" s="97">
        <v>43861</v>
      </c>
      <c r="L120" s="98">
        <v>0.85</v>
      </c>
      <c r="M120" s="99" t="str">
        <f>VLOOKUP($E120,Sheet1!$A:$C,2,FALSE)</f>
        <v>Regiunea 1 Nord-Est</v>
      </c>
      <c r="N120" s="99" t="str">
        <f>VLOOKUP($E120,Sheet1!$A:$C,3,FALSE)</f>
        <v>Botosani</v>
      </c>
      <c r="O120" s="95" t="s">
        <v>704</v>
      </c>
      <c r="P120" s="95" t="s">
        <v>693</v>
      </c>
      <c r="Q120" s="100">
        <f t="shared" si="4"/>
        <v>235224439</v>
      </c>
      <c r="R120" s="100">
        <v>199940773</v>
      </c>
      <c r="S120" s="100">
        <v>30579177</v>
      </c>
      <c r="T120" s="100">
        <v>4704489</v>
      </c>
      <c r="U120" s="100"/>
      <c r="V120" s="100">
        <v>50027615</v>
      </c>
      <c r="W120" s="100">
        <v>18250172</v>
      </c>
      <c r="X120" s="100">
        <f t="shared" si="31"/>
        <v>303502226</v>
      </c>
      <c r="Y120" s="100" t="s">
        <v>378</v>
      </c>
      <c r="Z120" s="100"/>
      <c r="AA120" s="72">
        <v>74591714.340000004</v>
      </c>
      <c r="AB120" s="106">
        <v>11408144.520000001</v>
      </c>
      <c r="AC120" s="87"/>
      <c r="AD120" s="87"/>
      <c r="AE120" s="87"/>
    </row>
    <row r="121" spans="2:31" s="5" customFormat="1" ht="110.25" customHeight="1" x14ac:dyDescent="0.3">
      <c r="B121" s="128">
        <f t="shared" si="34"/>
        <v>95</v>
      </c>
      <c r="C121" s="268"/>
      <c r="D121" s="57" t="s">
        <v>21</v>
      </c>
      <c r="E121" s="57">
        <v>104101</v>
      </c>
      <c r="F121" s="94" t="s">
        <v>245</v>
      </c>
      <c r="G121" s="168"/>
      <c r="H121" s="95" t="s">
        <v>86</v>
      </c>
      <c r="I121" s="96" t="s">
        <v>561</v>
      </c>
      <c r="J121" s="97">
        <v>42724</v>
      </c>
      <c r="K121" s="97">
        <v>43524</v>
      </c>
      <c r="L121" s="98">
        <v>0.85</v>
      </c>
      <c r="M121" s="99" t="str">
        <f>VLOOKUP($E121,Sheet1!$A:$C,2,FALSE)</f>
        <v>Regiunea 3 Sud Muntenia</v>
      </c>
      <c r="N121" s="99" t="str">
        <f>VLOOKUP($E121,Sheet1!$A:$C,3,FALSE)</f>
        <v>Arges</v>
      </c>
      <c r="O121" s="95" t="s">
        <v>704</v>
      </c>
      <c r="P121" s="95" t="s">
        <v>693</v>
      </c>
      <c r="Q121" s="100">
        <f t="shared" si="4"/>
        <v>92979526</v>
      </c>
      <c r="R121" s="100">
        <v>79032597</v>
      </c>
      <c r="S121" s="100">
        <v>12087338</v>
      </c>
      <c r="T121" s="100">
        <v>1859591</v>
      </c>
      <c r="U121" s="100"/>
      <c r="V121" s="100">
        <v>21134929</v>
      </c>
      <c r="W121" s="100">
        <v>12695118</v>
      </c>
      <c r="X121" s="100">
        <f t="shared" si="31"/>
        <v>126809573</v>
      </c>
      <c r="Y121" s="100" t="s">
        <v>378</v>
      </c>
      <c r="Z121" s="100" t="s">
        <v>597</v>
      </c>
      <c r="AA121" s="72">
        <v>63022766.780000001</v>
      </c>
      <c r="AB121" s="106">
        <v>9638776.0800000001</v>
      </c>
      <c r="AC121" s="87"/>
      <c r="AD121" s="87"/>
      <c r="AE121" s="87"/>
    </row>
    <row r="122" spans="2:31" s="5" customFormat="1" ht="79.5" customHeight="1" x14ac:dyDescent="0.3">
      <c r="B122" s="128">
        <f t="shared" si="34"/>
        <v>96</v>
      </c>
      <c r="C122" s="268"/>
      <c r="D122" s="57" t="s">
        <v>22</v>
      </c>
      <c r="E122" s="57">
        <v>102050</v>
      </c>
      <c r="F122" s="94" t="s">
        <v>246</v>
      </c>
      <c r="G122" s="168"/>
      <c r="H122" s="99" t="s">
        <v>87</v>
      </c>
      <c r="I122" s="96" t="s">
        <v>452</v>
      </c>
      <c r="J122" s="95" t="s">
        <v>482</v>
      </c>
      <c r="K122" s="95" t="s">
        <v>483</v>
      </c>
      <c r="L122" s="98">
        <v>0.85</v>
      </c>
      <c r="M122" s="99" t="str">
        <f>VLOOKUP($E122,Sheet1!$A:$C,2,FALSE)</f>
        <v>Regiunea 8 Bucureşti-Ilfov</v>
      </c>
      <c r="N122" s="99" t="str">
        <f>VLOOKUP($E122,Sheet1!$A:$C,3,FALSE)</f>
        <v>Bucuresti</v>
      </c>
      <c r="O122" s="95" t="s">
        <v>704</v>
      </c>
      <c r="P122" s="95" t="s">
        <v>693</v>
      </c>
      <c r="Q122" s="100">
        <f t="shared" si="4"/>
        <v>1029054034</v>
      </c>
      <c r="R122" s="100">
        <v>874695929</v>
      </c>
      <c r="S122" s="100">
        <v>133777024</v>
      </c>
      <c r="T122" s="100">
        <v>20581081</v>
      </c>
      <c r="U122" s="100"/>
      <c r="V122" s="100">
        <v>289699740</v>
      </c>
      <c r="W122" s="100">
        <v>419444666</v>
      </c>
      <c r="X122" s="100">
        <f t="shared" si="31"/>
        <v>1738198440</v>
      </c>
      <c r="Y122" s="100" t="s">
        <v>378</v>
      </c>
      <c r="Z122" s="100"/>
      <c r="AA122" s="60">
        <v>121875369.03999999</v>
      </c>
      <c r="AB122" s="63">
        <v>9463291.7299999986</v>
      </c>
      <c r="AC122" s="87"/>
      <c r="AD122" s="87"/>
      <c r="AE122" s="87"/>
    </row>
    <row r="123" spans="2:31" s="5" customFormat="1" ht="172.5" customHeight="1" x14ac:dyDescent="0.3">
      <c r="B123" s="128">
        <f t="shared" si="34"/>
        <v>97</v>
      </c>
      <c r="C123" s="268"/>
      <c r="D123" s="57" t="s">
        <v>23</v>
      </c>
      <c r="E123" s="57">
        <v>105422</v>
      </c>
      <c r="F123" s="94" t="s">
        <v>247</v>
      </c>
      <c r="G123" s="168"/>
      <c r="H123" s="95" t="s">
        <v>88</v>
      </c>
      <c r="I123" s="165" t="s">
        <v>469</v>
      </c>
      <c r="J123" s="97">
        <v>42726</v>
      </c>
      <c r="K123" s="97" t="s">
        <v>1366</v>
      </c>
      <c r="L123" s="98">
        <v>0.85</v>
      </c>
      <c r="M123" s="99" t="str">
        <f>VLOOKUP($E123,Sheet1!$A:$C,2,FALSE)</f>
        <v>Regiunea 6 Nord-Vest</v>
      </c>
      <c r="N123" s="99" t="str">
        <f>VLOOKUP($E123,Sheet1!$A:$C,3,FALSE)</f>
        <v>Satu Mare</v>
      </c>
      <c r="O123" s="95" t="s">
        <v>704</v>
      </c>
      <c r="P123" s="95" t="s">
        <v>693</v>
      </c>
      <c r="Q123" s="100">
        <f t="shared" si="4"/>
        <v>62918272</v>
      </c>
      <c r="R123" s="100">
        <v>53480531</v>
      </c>
      <c r="S123" s="100">
        <v>8179375</v>
      </c>
      <c r="T123" s="100">
        <v>1258366</v>
      </c>
      <c r="U123" s="100"/>
      <c r="V123" s="100">
        <v>13427524</v>
      </c>
      <c r="W123" s="100">
        <v>5219341</v>
      </c>
      <c r="X123" s="100">
        <f t="shared" si="31"/>
        <v>81565137</v>
      </c>
      <c r="Y123" s="100" t="s">
        <v>378</v>
      </c>
      <c r="Z123" s="100" t="s">
        <v>599</v>
      </c>
      <c r="AA123" s="60">
        <v>37440908.82</v>
      </c>
      <c r="AB123" s="63">
        <v>5726256.6499999994</v>
      </c>
      <c r="AC123" s="87"/>
      <c r="AD123" s="87"/>
      <c r="AE123" s="87"/>
    </row>
    <row r="124" spans="2:31" s="5" customFormat="1" ht="180.75" customHeight="1" x14ac:dyDescent="0.3">
      <c r="B124" s="128">
        <f t="shared" si="34"/>
        <v>98</v>
      </c>
      <c r="C124" s="268"/>
      <c r="D124" s="57" t="s">
        <v>26</v>
      </c>
      <c r="E124" s="57">
        <v>106130</v>
      </c>
      <c r="F124" s="94" t="s">
        <v>248</v>
      </c>
      <c r="G124" s="168"/>
      <c r="H124" s="95" t="s">
        <v>90</v>
      </c>
      <c r="I124" s="96" t="s">
        <v>569</v>
      </c>
      <c r="J124" s="97">
        <v>42731</v>
      </c>
      <c r="K124" s="104">
        <v>43524</v>
      </c>
      <c r="L124" s="98">
        <v>0.85</v>
      </c>
      <c r="M124" s="99" t="str">
        <f>VLOOKUP($E124,Sheet1!$A:$C,2,FALSE)</f>
        <v>Regiunea 1 Nord-Est</v>
      </c>
      <c r="N124" s="99" t="str">
        <f>VLOOKUP($E124,Sheet1!$A:$C,3,FALSE)</f>
        <v>Bacau</v>
      </c>
      <c r="O124" s="95" t="s">
        <v>704</v>
      </c>
      <c r="P124" s="95" t="s">
        <v>693</v>
      </c>
      <c r="Q124" s="100">
        <f t="shared" si="4"/>
        <v>78829046</v>
      </c>
      <c r="R124" s="100">
        <v>67004689</v>
      </c>
      <c r="S124" s="100">
        <v>10247776</v>
      </c>
      <c r="T124" s="100">
        <v>1576581</v>
      </c>
      <c r="U124" s="100"/>
      <c r="V124" s="100">
        <v>17295731</v>
      </c>
      <c r="W124" s="100">
        <v>7649611</v>
      </c>
      <c r="X124" s="100">
        <f t="shared" si="31"/>
        <v>103774388</v>
      </c>
      <c r="Y124" s="100" t="s">
        <v>378</v>
      </c>
      <c r="Z124" s="100" t="s">
        <v>600</v>
      </c>
      <c r="AA124" s="72">
        <v>53106592.979999997</v>
      </c>
      <c r="AB124" s="106">
        <v>8122184.8100000005</v>
      </c>
      <c r="AC124" s="87"/>
      <c r="AD124" s="87"/>
      <c r="AE124" s="87"/>
    </row>
    <row r="125" spans="2:31" s="5" customFormat="1" ht="65.25" customHeight="1" x14ac:dyDescent="0.3">
      <c r="B125" s="128">
        <f t="shared" si="34"/>
        <v>99</v>
      </c>
      <c r="C125" s="268"/>
      <c r="D125" s="57" t="s">
        <v>27</v>
      </c>
      <c r="E125" s="57">
        <v>104740</v>
      </c>
      <c r="F125" s="94" t="s">
        <v>249</v>
      </c>
      <c r="G125" s="168"/>
      <c r="H125" s="95" t="s">
        <v>91</v>
      </c>
      <c r="I125" s="96" t="s">
        <v>442</v>
      </c>
      <c r="J125" s="97">
        <v>42734</v>
      </c>
      <c r="K125" s="97">
        <v>43524</v>
      </c>
      <c r="L125" s="98">
        <v>0.85</v>
      </c>
      <c r="M125" s="99" t="str">
        <f>VLOOKUP($E125,Sheet1!$A:$C,2,FALSE)</f>
        <v>Regiunea 5 Vest</v>
      </c>
      <c r="N125" s="99" t="str">
        <f>VLOOKUP($E125,Sheet1!$A:$C,3,FALSE)</f>
        <v>Timis</v>
      </c>
      <c r="O125" s="95" t="s">
        <v>704</v>
      </c>
      <c r="P125" s="95" t="s">
        <v>693</v>
      </c>
      <c r="Q125" s="100">
        <f t="shared" si="4"/>
        <v>54826027</v>
      </c>
      <c r="R125" s="100">
        <v>46602123</v>
      </c>
      <c r="S125" s="100">
        <v>7127383</v>
      </c>
      <c r="T125" s="100">
        <v>1096521</v>
      </c>
      <c r="U125" s="100"/>
      <c r="V125" s="100">
        <v>12467164</v>
      </c>
      <c r="W125" s="100">
        <v>8221382</v>
      </c>
      <c r="X125" s="100">
        <f t="shared" si="31"/>
        <v>75514573</v>
      </c>
      <c r="Y125" s="100" t="s">
        <v>378</v>
      </c>
      <c r="Z125" s="100"/>
      <c r="AA125" s="60">
        <v>18960332.129999999</v>
      </c>
      <c r="AB125" s="63">
        <v>2899815.5100000002</v>
      </c>
      <c r="AC125" s="87"/>
      <c r="AD125" s="87"/>
      <c r="AE125" s="87"/>
    </row>
    <row r="126" spans="2:31" s="5" customFormat="1" ht="282.75" customHeight="1" x14ac:dyDescent="0.3">
      <c r="B126" s="128">
        <f t="shared" si="34"/>
        <v>100</v>
      </c>
      <c r="C126" s="268"/>
      <c r="D126" s="57" t="s">
        <v>28</v>
      </c>
      <c r="E126" s="57">
        <v>105327</v>
      </c>
      <c r="F126" s="94" t="s">
        <v>250</v>
      </c>
      <c r="G126" s="168"/>
      <c r="H126" s="99" t="s">
        <v>92</v>
      </c>
      <c r="I126" s="103" t="s">
        <v>1451</v>
      </c>
      <c r="J126" s="99" t="s">
        <v>495</v>
      </c>
      <c r="K126" s="99" t="s">
        <v>381</v>
      </c>
      <c r="L126" s="105">
        <v>0.85</v>
      </c>
      <c r="M126" s="99" t="str">
        <f>VLOOKUP($E126,Sheet1!$A:$C,2,FALSE)</f>
        <v>Regiunea 6 Nord-Vest</v>
      </c>
      <c r="N126" s="99" t="str">
        <f>VLOOKUP($E126,Sheet1!$A:$C,3,FALSE)</f>
        <v>Maramures</v>
      </c>
      <c r="O126" s="99" t="s">
        <v>704</v>
      </c>
      <c r="P126" s="99" t="s">
        <v>693</v>
      </c>
      <c r="Q126" s="100">
        <f t="shared" si="4"/>
        <v>107863562</v>
      </c>
      <c r="R126" s="100">
        <v>91684028</v>
      </c>
      <c r="S126" s="100">
        <v>14022263</v>
      </c>
      <c r="T126" s="100">
        <v>2157271</v>
      </c>
      <c r="U126" s="100"/>
      <c r="V126" s="100">
        <v>23427815</v>
      </c>
      <c r="W126" s="100">
        <v>10732988</v>
      </c>
      <c r="X126" s="100">
        <f t="shared" si="31"/>
        <v>142024365</v>
      </c>
      <c r="Y126" s="100" t="s">
        <v>378</v>
      </c>
      <c r="Z126" s="100"/>
      <c r="AA126" s="69">
        <v>60399147.619999997</v>
      </c>
      <c r="AB126" s="70">
        <v>9237516.6800000016</v>
      </c>
      <c r="AC126" s="87"/>
      <c r="AD126" s="87"/>
      <c r="AE126" s="87"/>
    </row>
    <row r="127" spans="2:31" s="5" customFormat="1" ht="57.75" customHeight="1" x14ac:dyDescent="0.3">
      <c r="B127" s="128">
        <f t="shared" si="34"/>
        <v>101</v>
      </c>
      <c r="C127" s="268"/>
      <c r="D127" s="57" t="s">
        <v>29</v>
      </c>
      <c r="E127" s="57">
        <v>106208</v>
      </c>
      <c r="F127" s="94" t="s">
        <v>251</v>
      </c>
      <c r="G127" s="168"/>
      <c r="H127" s="95" t="s">
        <v>93</v>
      </c>
      <c r="I127" s="96" t="s">
        <v>562</v>
      </c>
      <c r="J127" s="97">
        <v>42738</v>
      </c>
      <c r="K127" s="97" t="s">
        <v>1385</v>
      </c>
      <c r="L127" s="98">
        <v>0.85</v>
      </c>
      <c r="M127" s="99" t="str">
        <f>VLOOKUP($E127,Sheet1!$A:$C,2,FALSE)</f>
        <v>Regiunea 8 Bucureşti-Ilfov</v>
      </c>
      <c r="N127" s="99" t="str">
        <f>VLOOKUP($E127,Sheet1!$A:$C,3,FALSE)</f>
        <v>Ilfov</v>
      </c>
      <c r="O127" s="95" t="s">
        <v>704</v>
      </c>
      <c r="P127" s="95" t="s">
        <v>693</v>
      </c>
      <c r="Q127" s="100">
        <f t="shared" si="4"/>
        <v>26915160.099999998</v>
      </c>
      <c r="R127" s="100">
        <v>22877886.09</v>
      </c>
      <c r="S127" s="100">
        <v>3498970.81</v>
      </c>
      <c r="T127" s="100">
        <v>538303.19999999995</v>
      </c>
      <c r="U127" s="100"/>
      <c r="V127" s="100">
        <v>5888889.1699999999</v>
      </c>
      <c r="W127" s="100">
        <v>3067195</v>
      </c>
      <c r="X127" s="100">
        <f t="shared" si="31"/>
        <v>35871244.269999996</v>
      </c>
      <c r="Y127" s="100" t="s">
        <v>378</v>
      </c>
      <c r="Z127" s="100"/>
      <c r="AA127" s="72">
        <v>15985597.049999999</v>
      </c>
      <c r="AB127" s="106">
        <v>2444856.0299999998</v>
      </c>
      <c r="AC127" s="87"/>
      <c r="AD127" s="87"/>
      <c r="AE127" s="87"/>
    </row>
    <row r="128" spans="2:31" s="5" customFormat="1" ht="80.25" customHeight="1" x14ac:dyDescent="0.3">
      <c r="B128" s="128">
        <f t="shared" si="34"/>
        <v>102</v>
      </c>
      <c r="C128" s="268"/>
      <c r="D128" s="57" t="s">
        <v>30</v>
      </c>
      <c r="E128" s="57">
        <v>102541</v>
      </c>
      <c r="F128" s="94" t="s">
        <v>252</v>
      </c>
      <c r="G128" s="168"/>
      <c r="H128" s="95" t="s">
        <v>31</v>
      </c>
      <c r="I128" s="96" t="s">
        <v>453</v>
      </c>
      <c r="J128" s="95" t="s">
        <v>484</v>
      </c>
      <c r="K128" s="95" t="s">
        <v>485</v>
      </c>
      <c r="L128" s="98">
        <v>0.85</v>
      </c>
      <c r="M128" s="99" t="str">
        <f>VLOOKUP($E128,Sheet1!$A:$C,2,FALSE)</f>
        <v>Regiunea 3 Sud Muntenia</v>
      </c>
      <c r="N128" s="99" t="str">
        <f>VLOOKUP($E128,Sheet1!$A:$C,3,FALSE)</f>
        <v>Buzau</v>
      </c>
      <c r="O128" s="95" t="s">
        <v>704</v>
      </c>
      <c r="P128" s="95" t="s">
        <v>693</v>
      </c>
      <c r="Q128" s="124">
        <f t="shared" si="4"/>
        <v>9909808</v>
      </c>
      <c r="R128" s="124">
        <v>8423337</v>
      </c>
      <c r="S128" s="124">
        <v>1387373</v>
      </c>
      <c r="T128" s="124">
        <v>99098</v>
      </c>
      <c r="U128" s="124"/>
      <c r="V128" s="124">
        <v>1981962</v>
      </c>
      <c r="W128" s="100">
        <v>0</v>
      </c>
      <c r="X128" s="100">
        <f t="shared" si="31"/>
        <v>11891770</v>
      </c>
      <c r="Y128" s="100" t="s">
        <v>378</v>
      </c>
      <c r="Z128" s="100"/>
      <c r="AA128" s="72">
        <v>5064929.91</v>
      </c>
      <c r="AB128" s="106">
        <v>834223.75</v>
      </c>
      <c r="AC128" s="87"/>
      <c r="AD128" s="87"/>
      <c r="AE128" s="87"/>
    </row>
    <row r="129" spans="2:31" s="5" customFormat="1" ht="111.75" customHeight="1" x14ac:dyDescent="0.3">
      <c r="B129" s="128">
        <f t="shared" si="34"/>
        <v>103</v>
      </c>
      <c r="C129" s="268"/>
      <c r="D129" s="57" t="s">
        <v>32</v>
      </c>
      <c r="E129" s="57">
        <v>105336</v>
      </c>
      <c r="F129" s="94" t="s">
        <v>253</v>
      </c>
      <c r="G129" s="168"/>
      <c r="H129" s="95" t="s">
        <v>33</v>
      </c>
      <c r="I129" s="96" t="s">
        <v>443</v>
      </c>
      <c r="J129" s="97">
        <v>42772</v>
      </c>
      <c r="K129" s="95" t="s">
        <v>390</v>
      </c>
      <c r="L129" s="98">
        <v>0.85</v>
      </c>
      <c r="M129" s="99" t="str">
        <f>VLOOKUP($E129,Sheet1!$A:$C,2,FALSE)</f>
        <v>Regiunea 4 Sud-Vest</v>
      </c>
      <c r="N129" s="99" t="str">
        <f>VLOOKUP($E129,Sheet1!$A:$C,3,FALSE)</f>
        <v>Gorj</v>
      </c>
      <c r="O129" s="95" t="s">
        <v>704</v>
      </c>
      <c r="P129" s="95" t="s">
        <v>693</v>
      </c>
      <c r="Q129" s="100">
        <f t="shared" si="4"/>
        <v>29660616</v>
      </c>
      <c r="R129" s="100">
        <v>25211524</v>
      </c>
      <c r="S129" s="124">
        <v>3855880</v>
      </c>
      <c r="T129" s="124">
        <v>593212</v>
      </c>
      <c r="U129" s="124"/>
      <c r="V129" s="124">
        <v>12649738</v>
      </c>
      <c r="W129" s="100">
        <v>0</v>
      </c>
      <c r="X129" s="100">
        <f t="shared" si="31"/>
        <v>42310354</v>
      </c>
      <c r="Y129" s="100" t="s">
        <v>378</v>
      </c>
      <c r="Z129" s="100"/>
      <c r="AA129" s="72">
        <v>4804894.12</v>
      </c>
      <c r="AB129" s="106">
        <v>734866.16</v>
      </c>
      <c r="AC129" s="87"/>
      <c r="AD129" s="87"/>
      <c r="AE129" s="87"/>
    </row>
    <row r="130" spans="2:31" s="5" customFormat="1" ht="109.5" customHeight="1" x14ac:dyDescent="0.3">
      <c r="B130" s="128">
        <f t="shared" si="34"/>
        <v>104</v>
      </c>
      <c r="C130" s="268"/>
      <c r="D130" s="57" t="s">
        <v>34</v>
      </c>
      <c r="E130" s="57">
        <v>106221</v>
      </c>
      <c r="F130" s="94" t="s">
        <v>254</v>
      </c>
      <c r="G130" s="168"/>
      <c r="H130" s="95" t="s">
        <v>35</v>
      </c>
      <c r="I130" s="96" t="s">
        <v>463</v>
      </c>
      <c r="J130" s="97">
        <v>42772</v>
      </c>
      <c r="K130" s="99" t="s">
        <v>1341</v>
      </c>
      <c r="L130" s="98">
        <v>0.85</v>
      </c>
      <c r="M130" s="99" t="str">
        <f>VLOOKUP($E130,Sheet1!$A:$C,2,FALSE)</f>
        <v>Regiunea 3 Sud Muntenia</v>
      </c>
      <c r="N130" s="99" t="str">
        <f>VLOOKUP($E130,Sheet1!$A:$C,3,FALSE)</f>
        <v>Dambovita</v>
      </c>
      <c r="O130" s="95" t="s">
        <v>704</v>
      </c>
      <c r="P130" s="95" t="s">
        <v>693</v>
      </c>
      <c r="Q130" s="100">
        <f t="shared" si="4"/>
        <v>30879822</v>
      </c>
      <c r="R130" s="100">
        <v>26247849</v>
      </c>
      <c r="S130" s="124">
        <v>4014377</v>
      </c>
      <c r="T130" s="124">
        <v>617596</v>
      </c>
      <c r="U130" s="124"/>
      <c r="V130" s="124">
        <v>6721744</v>
      </c>
      <c r="W130" s="100">
        <v>2978892</v>
      </c>
      <c r="X130" s="100">
        <f t="shared" si="31"/>
        <v>40580458</v>
      </c>
      <c r="Y130" s="100" t="s">
        <v>378</v>
      </c>
      <c r="Z130" s="100"/>
      <c r="AA130" s="72">
        <v>8879072.3600000013</v>
      </c>
      <c r="AB130" s="106">
        <v>1357975.79</v>
      </c>
      <c r="AC130" s="87"/>
      <c r="AD130" s="87"/>
      <c r="AE130" s="87"/>
    </row>
    <row r="131" spans="2:31" s="5" customFormat="1" ht="165.75" customHeight="1" x14ac:dyDescent="0.3">
      <c r="B131" s="128">
        <f t="shared" si="34"/>
        <v>105</v>
      </c>
      <c r="C131" s="268"/>
      <c r="D131" s="57" t="s">
        <v>36</v>
      </c>
      <c r="E131" s="57">
        <v>101066</v>
      </c>
      <c r="F131" s="94" t="s">
        <v>255</v>
      </c>
      <c r="G131" s="168"/>
      <c r="H131" s="95" t="s">
        <v>37</v>
      </c>
      <c r="I131" s="96" t="s">
        <v>444</v>
      </c>
      <c r="J131" s="97">
        <v>42774</v>
      </c>
      <c r="K131" s="97" t="s">
        <v>381</v>
      </c>
      <c r="L131" s="98">
        <v>0.85</v>
      </c>
      <c r="M131" s="99" t="str">
        <f>VLOOKUP($E131,Sheet1!$A:$C,2,FALSE)</f>
        <v>Regiunea 7 Centru</v>
      </c>
      <c r="N131" s="99" t="str">
        <f>VLOOKUP($E131,Sheet1!$A:$C,3,FALSE)</f>
        <v>Harghita</v>
      </c>
      <c r="O131" s="95" t="s">
        <v>704</v>
      </c>
      <c r="P131" s="95" t="s">
        <v>693</v>
      </c>
      <c r="Q131" s="124">
        <f t="shared" si="4"/>
        <v>10503439.000000002</v>
      </c>
      <c r="R131" s="124">
        <v>8927923.1500000004</v>
      </c>
      <c r="S131" s="124">
        <v>1470481.4600000002</v>
      </c>
      <c r="T131" s="124">
        <v>105034.39</v>
      </c>
      <c r="U131" s="124"/>
      <c r="V131" s="124">
        <v>2100688</v>
      </c>
      <c r="W131" s="124">
        <v>0</v>
      </c>
      <c r="X131" s="100">
        <f t="shared" si="31"/>
        <v>12604127.000000002</v>
      </c>
      <c r="Y131" s="100" t="s">
        <v>378</v>
      </c>
      <c r="Z131" s="100"/>
      <c r="AA131" s="72">
        <v>937052.75</v>
      </c>
      <c r="AB131" s="106">
        <v>154338.1</v>
      </c>
      <c r="AC131" s="87"/>
      <c r="AD131" s="87"/>
      <c r="AE131" s="87"/>
    </row>
    <row r="132" spans="2:31" s="5" customFormat="1" ht="173.25" customHeight="1" x14ac:dyDescent="0.3">
      <c r="B132" s="128">
        <f t="shared" si="34"/>
        <v>106</v>
      </c>
      <c r="C132" s="268"/>
      <c r="D132" s="57" t="s">
        <v>38</v>
      </c>
      <c r="E132" s="57">
        <v>106974</v>
      </c>
      <c r="F132" s="94" t="s">
        <v>256</v>
      </c>
      <c r="G132" s="168"/>
      <c r="H132" s="95" t="s">
        <v>195</v>
      </c>
      <c r="I132" s="96" t="s">
        <v>461</v>
      </c>
      <c r="J132" s="97">
        <v>42949</v>
      </c>
      <c r="K132" s="97" t="s">
        <v>462</v>
      </c>
      <c r="L132" s="98">
        <v>0.85</v>
      </c>
      <c r="M132" s="99" t="str">
        <f>VLOOKUP($E132,Sheet1!$A:$C,2,FALSE)</f>
        <v>Regiunea 5 Vest</v>
      </c>
      <c r="N132" s="99" t="str">
        <f>VLOOKUP($E132,Sheet1!$A:$C,3,FALSE)</f>
        <v>Arad</v>
      </c>
      <c r="O132" s="95" t="s">
        <v>704</v>
      </c>
      <c r="P132" s="95" t="s">
        <v>693</v>
      </c>
      <c r="Q132" s="100">
        <f t="shared" si="4"/>
        <v>133567269</v>
      </c>
      <c r="R132" s="100">
        <v>113532179</v>
      </c>
      <c r="S132" s="124">
        <v>17363745</v>
      </c>
      <c r="T132" s="124">
        <v>2671345</v>
      </c>
      <c r="U132" s="124"/>
      <c r="V132" s="124">
        <v>29197472</v>
      </c>
      <c r="W132" s="100">
        <v>14873797</v>
      </c>
      <c r="X132" s="100">
        <f t="shared" si="31"/>
        <v>177638538</v>
      </c>
      <c r="Y132" s="100" t="s">
        <v>378</v>
      </c>
      <c r="Z132" s="100"/>
      <c r="AA132" s="72">
        <v>0</v>
      </c>
      <c r="AB132" s="106">
        <v>0</v>
      </c>
      <c r="AC132" s="87"/>
      <c r="AD132" s="87"/>
      <c r="AE132" s="87"/>
    </row>
    <row r="133" spans="2:31" s="5" customFormat="1" ht="54" customHeight="1" x14ac:dyDescent="0.3">
      <c r="B133" s="128">
        <f t="shared" si="34"/>
        <v>107</v>
      </c>
      <c r="C133" s="268"/>
      <c r="D133" s="57" t="s">
        <v>39</v>
      </c>
      <c r="E133" s="57">
        <v>108040</v>
      </c>
      <c r="F133" s="94" t="s">
        <v>257</v>
      </c>
      <c r="G133" s="168"/>
      <c r="H133" s="95" t="s">
        <v>40</v>
      </c>
      <c r="I133" s="96" t="s">
        <v>557</v>
      </c>
      <c r="J133" s="97">
        <v>42795</v>
      </c>
      <c r="K133" s="97" t="s">
        <v>390</v>
      </c>
      <c r="L133" s="98">
        <v>0.85</v>
      </c>
      <c r="M133" s="99" t="str">
        <f>VLOOKUP($E133,Sheet1!$A:$C,2,FALSE)</f>
        <v>Regiunea 3 Sud Muntenia</v>
      </c>
      <c r="N133" s="99" t="str">
        <f>VLOOKUP($E133,Sheet1!$A:$C,3,FALSE)</f>
        <v>Calarasi</v>
      </c>
      <c r="O133" s="95" t="s">
        <v>704</v>
      </c>
      <c r="P133" s="95" t="s">
        <v>693</v>
      </c>
      <c r="Q133" s="124">
        <f t="shared" si="4"/>
        <v>11926122</v>
      </c>
      <c r="R133" s="124">
        <v>10137204</v>
      </c>
      <c r="S133" s="124">
        <v>1669657</v>
      </c>
      <c r="T133" s="124">
        <v>119261</v>
      </c>
      <c r="U133" s="124"/>
      <c r="V133" s="124">
        <v>2385224</v>
      </c>
      <c r="W133" s="124">
        <v>0</v>
      </c>
      <c r="X133" s="100">
        <f t="shared" si="31"/>
        <v>14311346</v>
      </c>
      <c r="Y133" s="100" t="s">
        <v>546</v>
      </c>
      <c r="Z133" s="100" t="s">
        <v>601</v>
      </c>
      <c r="AA133" s="72">
        <v>6387381.5899999999</v>
      </c>
      <c r="AB133" s="106">
        <v>1052039.32</v>
      </c>
      <c r="AC133" s="87"/>
      <c r="AD133" s="87"/>
      <c r="AE133" s="87"/>
    </row>
    <row r="134" spans="2:31" s="5" customFormat="1" ht="408.75" customHeight="1" x14ac:dyDescent="0.3">
      <c r="B134" s="128">
        <f t="shared" si="34"/>
        <v>108</v>
      </c>
      <c r="C134" s="268"/>
      <c r="D134" s="57" t="s">
        <v>41</v>
      </c>
      <c r="E134" s="57">
        <v>106204</v>
      </c>
      <c r="F134" s="94" t="s">
        <v>258</v>
      </c>
      <c r="G134" s="168"/>
      <c r="H134" s="95" t="s">
        <v>42</v>
      </c>
      <c r="I134" s="96" t="s">
        <v>578</v>
      </c>
      <c r="J134" s="97">
        <v>42775</v>
      </c>
      <c r="K134" s="104">
        <v>43524</v>
      </c>
      <c r="L134" s="98">
        <v>0.85</v>
      </c>
      <c r="M134" s="99" t="str">
        <f>VLOOKUP($E134,Sheet1!$A:$C,2,FALSE)</f>
        <v>Regiunea 3 Sud Muntenia</v>
      </c>
      <c r="N134" s="99" t="str">
        <f>VLOOKUP($E134,Sheet1!$A:$C,3,FALSE)</f>
        <v>Valcea</v>
      </c>
      <c r="O134" s="95" t="s">
        <v>704</v>
      </c>
      <c r="P134" s="95" t="s">
        <v>693</v>
      </c>
      <c r="Q134" s="100">
        <v>91449309.489999995</v>
      </c>
      <c r="R134" s="100">
        <f>Q134*0.85</f>
        <v>77731913.066499993</v>
      </c>
      <c r="S134" s="124">
        <f>Q134*0.13</f>
        <v>11888410.2337</v>
      </c>
      <c r="T134" s="124">
        <f>Q134*0.02</f>
        <v>1828986.1897999998</v>
      </c>
      <c r="U134" s="124"/>
      <c r="V134" s="171">
        <v>19836389</v>
      </c>
      <c r="W134" s="171">
        <v>8451618.5099999998</v>
      </c>
      <c r="X134" s="100">
        <f t="shared" si="31"/>
        <v>119737316.99999999</v>
      </c>
      <c r="Y134" s="100" t="s">
        <v>378</v>
      </c>
      <c r="Z134" s="100" t="s">
        <v>602</v>
      </c>
      <c r="AA134" s="72">
        <v>43582923.710000001</v>
      </c>
      <c r="AB134" s="106">
        <v>5512307.0499999998</v>
      </c>
      <c r="AC134" s="107"/>
      <c r="AD134" s="87"/>
      <c r="AE134" s="87"/>
    </row>
    <row r="135" spans="2:31" s="5" customFormat="1" ht="79.5" customHeight="1" x14ac:dyDescent="0.3">
      <c r="B135" s="128">
        <f t="shared" si="34"/>
        <v>109</v>
      </c>
      <c r="C135" s="268"/>
      <c r="D135" s="57" t="s">
        <v>43</v>
      </c>
      <c r="E135" s="57">
        <v>102415</v>
      </c>
      <c r="F135" s="94" t="s">
        <v>259</v>
      </c>
      <c r="G135" s="168"/>
      <c r="H135" s="99" t="s">
        <v>44</v>
      </c>
      <c r="I135" s="96" t="s">
        <v>454</v>
      </c>
      <c r="J135" s="95" t="s">
        <v>486</v>
      </c>
      <c r="K135" s="95" t="s">
        <v>1380</v>
      </c>
      <c r="L135" s="98">
        <v>0.85</v>
      </c>
      <c r="M135" s="99" t="str">
        <f>VLOOKUP($E135,Sheet1!$A:$C,2,FALSE)</f>
        <v>Regiunea 2 Sud-Est</v>
      </c>
      <c r="N135" s="99" t="str">
        <f>VLOOKUP($E135,Sheet1!$A:$C,3,FALSE)</f>
        <v>Braila</v>
      </c>
      <c r="O135" s="95" t="s">
        <v>704</v>
      </c>
      <c r="P135" s="95" t="s">
        <v>693</v>
      </c>
      <c r="Q135" s="124">
        <f t="shared" ref="Q135:Q257" si="35">+R135+S135+T135</f>
        <v>8028912</v>
      </c>
      <c r="R135" s="124">
        <v>6824575</v>
      </c>
      <c r="S135" s="124">
        <v>1124048</v>
      </c>
      <c r="T135" s="124">
        <v>80289</v>
      </c>
      <c r="U135" s="124"/>
      <c r="V135" s="124">
        <v>1605782</v>
      </c>
      <c r="W135" s="124">
        <v>0</v>
      </c>
      <c r="X135" s="100">
        <f t="shared" si="31"/>
        <v>9634694</v>
      </c>
      <c r="Y135" s="100" t="s">
        <v>378</v>
      </c>
      <c r="Z135" s="100" t="s">
        <v>596</v>
      </c>
      <c r="AA135" s="72">
        <v>3753516.2600000002</v>
      </c>
      <c r="AB135" s="106">
        <v>618226.22</v>
      </c>
      <c r="AC135" s="87"/>
      <c r="AD135" s="87"/>
      <c r="AE135" s="87"/>
    </row>
    <row r="136" spans="2:31" s="5" customFormat="1" ht="43.5" customHeight="1" x14ac:dyDescent="0.3">
      <c r="B136" s="128">
        <f t="shared" si="34"/>
        <v>110</v>
      </c>
      <c r="C136" s="268"/>
      <c r="D136" s="57" t="s">
        <v>45</v>
      </c>
      <c r="E136" s="57">
        <v>107453</v>
      </c>
      <c r="F136" s="94" t="s">
        <v>260</v>
      </c>
      <c r="G136" s="168"/>
      <c r="H136" s="95" t="s">
        <v>46</v>
      </c>
      <c r="I136" s="165" t="s">
        <v>487</v>
      </c>
      <c r="J136" s="95" t="s">
        <v>488</v>
      </c>
      <c r="K136" s="95" t="s">
        <v>1386</v>
      </c>
      <c r="L136" s="98">
        <v>0.85</v>
      </c>
      <c r="M136" s="99" t="str">
        <f>VLOOKUP($E136,Sheet1!$A:$C,2,FALSE)</f>
        <v>Regiunea 3 Sud Muntenia</v>
      </c>
      <c r="N136" s="99" t="str">
        <f>VLOOKUP($E136,Sheet1!$A:$C,3,FALSE)</f>
        <v>Teleorman</v>
      </c>
      <c r="O136" s="95" t="s">
        <v>704</v>
      </c>
      <c r="P136" s="95" t="s">
        <v>693</v>
      </c>
      <c r="Q136" s="100">
        <f t="shared" si="35"/>
        <v>45452806</v>
      </c>
      <c r="R136" s="100">
        <v>38634885</v>
      </c>
      <c r="S136" s="124">
        <v>5908865</v>
      </c>
      <c r="T136" s="124">
        <v>909056</v>
      </c>
      <c r="U136" s="124"/>
      <c r="V136" s="124">
        <v>9090561</v>
      </c>
      <c r="W136" s="100">
        <v>0</v>
      </c>
      <c r="X136" s="100">
        <f t="shared" si="31"/>
        <v>54543367</v>
      </c>
      <c r="Y136" s="100" t="s">
        <v>378</v>
      </c>
      <c r="Z136" s="100"/>
      <c r="AA136" s="72">
        <v>3977002.87</v>
      </c>
      <c r="AB136" s="106">
        <v>608247.5</v>
      </c>
      <c r="AC136" s="87"/>
      <c r="AD136" s="87"/>
      <c r="AE136" s="87"/>
    </row>
    <row r="137" spans="2:31" s="5" customFormat="1" ht="78" customHeight="1" x14ac:dyDescent="0.3">
      <c r="B137" s="128">
        <f t="shared" si="34"/>
        <v>111</v>
      </c>
      <c r="C137" s="268"/>
      <c r="D137" s="57" t="s">
        <v>47</v>
      </c>
      <c r="E137" s="57">
        <v>105621</v>
      </c>
      <c r="F137" s="94" t="s">
        <v>261</v>
      </c>
      <c r="G137" s="168"/>
      <c r="H137" s="95" t="s">
        <v>48</v>
      </c>
      <c r="I137" s="96" t="s">
        <v>548</v>
      </c>
      <c r="J137" s="97">
        <v>42705</v>
      </c>
      <c r="K137" s="97" t="s">
        <v>1376</v>
      </c>
      <c r="L137" s="98">
        <v>0.85</v>
      </c>
      <c r="M137" s="99" t="str">
        <f>VLOOKUP($E137,Sheet1!$A:$C,2,FALSE)</f>
        <v>Regiunea 3 Sud Muntenia</v>
      </c>
      <c r="N137" s="99" t="str">
        <f>VLOOKUP($E137,Sheet1!$A:$C,3,FALSE)</f>
        <v>Arges</v>
      </c>
      <c r="O137" s="95" t="s">
        <v>704</v>
      </c>
      <c r="P137" s="95" t="s">
        <v>693</v>
      </c>
      <c r="Q137" s="124">
        <v>11406184</v>
      </c>
      <c r="R137" s="124">
        <f>+Q137*0.85</f>
        <v>9695256.4000000004</v>
      </c>
      <c r="S137" s="124">
        <f>+Q137*0.14</f>
        <v>1596865.7600000002</v>
      </c>
      <c r="T137" s="124">
        <f>Q137*0.01</f>
        <v>114061.84</v>
      </c>
      <c r="U137" s="124"/>
      <c r="V137" s="124">
        <v>2281237</v>
      </c>
      <c r="W137" s="124">
        <v>0</v>
      </c>
      <c r="X137" s="100">
        <f t="shared" si="31"/>
        <v>13687421</v>
      </c>
      <c r="Y137" s="100" t="s">
        <v>546</v>
      </c>
      <c r="Z137" s="100"/>
      <c r="AA137" s="72">
        <v>9471666.2400000002</v>
      </c>
      <c r="AB137" s="106">
        <v>1560039.14</v>
      </c>
      <c r="AC137" s="87"/>
      <c r="AD137" s="87"/>
      <c r="AE137" s="87"/>
    </row>
    <row r="138" spans="2:31" s="5" customFormat="1" ht="41.25" customHeight="1" x14ac:dyDescent="0.3">
      <c r="B138" s="128">
        <f t="shared" si="34"/>
        <v>112</v>
      </c>
      <c r="C138" s="268"/>
      <c r="D138" s="57" t="s">
        <v>50</v>
      </c>
      <c r="E138" s="57">
        <v>106373</v>
      </c>
      <c r="F138" s="94" t="s">
        <v>262</v>
      </c>
      <c r="G138" s="168"/>
      <c r="H138" s="95" t="s">
        <v>95</v>
      </c>
      <c r="I138" s="96" t="s">
        <v>466</v>
      </c>
      <c r="J138" s="95" t="s">
        <v>467</v>
      </c>
      <c r="K138" s="95" t="s">
        <v>468</v>
      </c>
      <c r="L138" s="98">
        <v>0.85</v>
      </c>
      <c r="M138" s="99" t="str">
        <f>VLOOKUP($E138,Sheet1!$A:$C,2,FALSE)</f>
        <v>Regiunea 7 Centru</v>
      </c>
      <c r="N138" s="99" t="str">
        <f>VLOOKUP($E138,Sheet1!$A:$C,3,FALSE)</f>
        <v>Mures</v>
      </c>
      <c r="O138" s="95" t="s">
        <v>704</v>
      </c>
      <c r="P138" s="95" t="s">
        <v>693</v>
      </c>
      <c r="Q138" s="100">
        <f t="shared" si="35"/>
        <v>81435890</v>
      </c>
      <c r="R138" s="100">
        <v>69220506</v>
      </c>
      <c r="S138" s="100">
        <v>10586666</v>
      </c>
      <c r="T138" s="100">
        <v>1628718</v>
      </c>
      <c r="U138" s="100"/>
      <c r="V138" s="100">
        <v>17531811</v>
      </c>
      <c r="W138" s="100">
        <v>9371300</v>
      </c>
      <c r="X138" s="100">
        <f t="shared" si="31"/>
        <v>108339001</v>
      </c>
      <c r="Y138" s="100" t="s">
        <v>378</v>
      </c>
      <c r="Z138" s="100"/>
      <c r="AA138" s="72">
        <v>27816073.420000002</v>
      </c>
      <c r="AB138" s="106">
        <v>4254223</v>
      </c>
      <c r="AC138" s="87"/>
      <c r="AD138" s="87"/>
      <c r="AE138" s="87"/>
    </row>
    <row r="139" spans="2:31" s="5" customFormat="1" ht="99.75" customHeight="1" x14ac:dyDescent="0.3">
      <c r="B139" s="128">
        <f t="shared" si="34"/>
        <v>113</v>
      </c>
      <c r="C139" s="268"/>
      <c r="D139" s="57" t="s">
        <v>57</v>
      </c>
      <c r="E139" s="57">
        <v>105593</v>
      </c>
      <c r="F139" s="94" t="s">
        <v>263</v>
      </c>
      <c r="G139" s="168"/>
      <c r="H139" s="95" t="s">
        <v>58</v>
      </c>
      <c r="I139" s="96" t="s">
        <v>464</v>
      </c>
      <c r="J139" s="97">
        <v>42824</v>
      </c>
      <c r="K139" s="104" t="s">
        <v>1342</v>
      </c>
      <c r="L139" s="98">
        <v>0.85</v>
      </c>
      <c r="M139" s="99" t="str">
        <f>VLOOKUP($E139,Sheet1!$A:$C,2,FALSE)</f>
        <v>Regiunea 8 Bucureşti-Ilfov</v>
      </c>
      <c r="N139" s="99" t="str">
        <f>VLOOKUP($E139,Sheet1!$A:$C,3,FALSE)</f>
        <v>Ilfov</v>
      </c>
      <c r="O139" s="95" t="s">
        <v>704</v>
      </c>
      <c r="P139" s="95" t="s">
        <v>693</v>
      </c>
      <c r="Q139" s="124">
        <f t="shared" si="35"/>
        <v>9927570</v>
      </c>
      <c r="R139" s="124">
        <v>8438434.5</v>
      </c>
      <c r="S139" s="124">
        <v>1389859.8</v>
      </c>
      <c r="T139" s="124">
        <v>99275.7</v>
      </c>
      <c r="U139" s="124"/>
      <c r="V139" s="124">
        <v>1985514</v>
      </c>
      <c r="W139" s="124">
        <v>0</v>
      </c>
      <c r="X139" s="100">
        <f t="shared" si="31"/>
        <v>11913084</v>
      </c>
      <c r="Y139" s="100" t="s">
        <v>378</v>
      </c>
      <c r="Z139" s="100"/>
      <c r="AA139" s="72">
        <v>1916009.81</v>
      </c>
      <c r="AB139" s="106">
        <v>315578.09000000003</v>
      </c>
      <c r="AC139" s="87"/>
      <c r="AD139" s="87"/>
      <c r="AE139" s="87"/>
    </row>
    <row r="140" spans="2:31" s="5" customFormat="1" ht="57" customHeight="1" x14ac:dyDescent="0.3">
      <c r="B140" s="128">
        <f t="shared" si="34"/>
        <v>114</v>
      </c>
      <c r="C140" s="268"/>
      <c r="D140" s="57" t="s">
        <v>61</v>
      </c>
      <c r="E140" s="57">
        <v>104855</v>
      </c>
      <c r="F140" s="94" t="s">
        <v>264</v>
      </c>
      <c r="G140" s="168"/>
      <c r="H140" s="95" t="s">
        <v>97</v>
      </c>
      <c r="I140" s="96" t="s">
        <v>496</v>
      </c>
      <c r="J140" s="95" t="s">
        <v>497</v>
      </c>
      <c r="K140" s="95" t="s">
        <v>388</v>
      </c>
      <c r="L140" s="98">
        <v>0.85</v>
      </c>
      <c r="M140" s="99" t="str">
        <f>VLOOKUP($E140,Sheet1!$A:$C,2,FALSE)</f>
        <v>Regiunea 6 Nord-Vest</v>
      </c>
      <c r="N140" s="99" t="str">
        <f>VLOOKUP($E140,Sheet1!$A:$C,3,FALSE)</f>
        <v>Bistrita Nasaud</v>
      </c>
      <c r="O140" s="95" t="s">
        <v>704</v>
      </c>
      <c r="P140" s="95" t="s">
        <v>693</v>
      </c>
      <c r="Q140" s="100">
        <f t="shared" si="35"/>
        <v>41951514.170000002</v>
      </c>
      <c r="R140" s="100">
        <v>35658787.049999997</v>
      </c>
      <c r="S140" s="100">
        <v>5453696.8399999999</v>
      </c>
      <c r="T140" s="100">
        <v>839030.28</v>
      </c>
      <c r="U140" s="100"/>
      <c r="V140" s="100">
        <v>8690881.6699999999</v>
      </c>
      <c r="W140" s="100">
        <v>4378154.53</v>
      </c>
      <c r="X140" s="100">
        <f t="shared" si="31"/>
        <v>55020550.370000005</v>
      </c>
      <c r="Y140" s="100" t="s">
        <v>378</v>
      </c>
      <c r="Z140" s="100"/>
      <c r="AA140" s="72">
        <v>3049720.4</v>
      </c>
      <c r="AB140" s="106">
        <v>466427.82</v>
      </c>
      <c r="AC140" s="87"/>
      <c r="AD140" s="87"/>
      <c r="AE140" s="87"/>
    </row>
    <row r="141" spans="2:31" s="5" customFormat="1" ht="85.5" customHeight="1" x14ac:dyDescent="0.3">
      <c r="B141" s="143">
        <f t="shared" si="34"/>
        <v>115</v>
      </c>
      <c r="C141" s="268"/>
      <c r="D141" s="57" t="s">
        <v>59</v>
      </c>
      <c r="E141" s="57">
        <v>102578</v>
      </c>
      <c r="F141" s="94" t="s">
        <v>265</v>
      </c>
      <c r="G141" s="168"/>
      <c r="H141" s="95" t="s">
        <v>60</v>
      </c>
      <c r="I141" s="96" t="s">
        <v>385</v>
      </c>
      <c r="J141" s="95" t="s">
        <v>498</v>
      </c>
      <c r="K141" s="144" t="s">
        <v>381</v>
      </c>
      <c r="L141" s="98">
        <v>0.85</v>
      </c>
      <c r="M141" s="99" t="str">
        <f>VLOOKUP($E141,Sheet1!$A:$C,2,FALSE)</f>
        <v>Regiunea 5 Vest</v>
      </c>
      <c r="N141" s="99" t="str">
        <f>VLOOKUP($E141,Sheet1!$A:$C,3,FALSE)</f>
        <v>Hunedoara</v>
      </c>
      <c r="O141" s="95" t="s">
        <v>704</v>
      </c>
      <c r="P141" s="95" t="s">
        <v>693</v>
      </c>
      <c r="Q141" s="124">
        <v>5114757.91</v>
      </c>
      <c r="R141" s="124">
        <f>+Q141*0.85</f>
        <v>4347544.2235000003</v>
      </c>
      <c r="S141" s="124">
        <f>+Q141*0.14</f>
        <v>716066.1074000001</v>
      </c>
      <c r="T141" s="124">
        <f>Q141*0.01</f>
        <v>51147.579100000003</v>
      </c>
      <c r="U141" s="124"/>
      <c r="V141" s="124">
        <v>1022951.58</v>
      </c>
      <c r="W141" s="124">
        <v>0</v>
      </c>
      <c r="X141" s="100">
        <f t="shared" si="31"/>
        <v>6137709.4900000002</v>
      </c>
      <c r="Y141" s="100" t="s">
        <v>378</v>
      </c>
      <c r="Z141" s="100"/>
      <c r="AA141" s="72">
        <v>0</v>
      </c>
      <c r="AB141" s="106">
        <v>0</v>
      </c>
      <c r="AC141" s="87"/>
      <c r="AD141" s="87"/>
      <c r="AE141" s="87"/>
    </row>
    <row r="142" spans="2:31" s="5" customFormat="1" ht="156" customHeight="1" x14ac:dyDescent="0.3">
      <c r="B142" s="128">
        <f t="shared" si="34"/>
        <v>116</v>
      </c>
      <c r="C142" s="268"/>
      <c r="D142" s="57" t="s">
        <v>62</v>
      </c>
      <c r="E142" s="57">
        <v>106678</v>
      </c>
      <c r="F142" s="94" t="s">
        <v>266</v>
      </c>
      <c r="G142" s="168"/>
      <c r="H142" s="95" t="s">
        <v>98</v>
      </c>
      <c r="I142" s="96" t="s">
        <v>387</v>
      </c>
      <c r="J142" s="95" t="s">
        <v>499</v>
      </c>
      <c r="K142" s="95" t="s">
        <v>1387</v>
      </c>
      <c r="L142" s="98">
        <v>0.85</v>
      </c>
      <c r="M142" s="99" t="str">
        <f>VLOOKUP($E142,Sheet1!$A:$C,2,FALSE)</f>
        <v>Regiunea 7 Centru</v>
      </c>
      <c r="N142" s="99" t="str">
        <f>VLOOKUP($E142,Sheet1!$A:$C,3,FALSE)</f>
        <v>Alba</v>
      </c>
      <c r="O142" s="95" t="s">
        <v>704</v>
      </c>
      <c r="P142" s="95" t="s">
        <v>693</v>
      </c>
      <c r="Q142" s="124">
        <f t="shared" si="35"/>
        <v>6109300</v>
      </c>
      <c r="R142" s="124">
        <v>5192905</v>
      </c>
      <c r="S142" s="124">
        <v>855302.00000000012</v>
      </c>
      <c r="T142" s="124">
        <v>61093</v>
      </c>
      <c r="U142" s="124"/>
      <c r="V142" s="124">
        <v>1221859.99</v>
      </c>
      <c r="W142" s="124">
        <v>0</v>
      </c>
      <c r="X142" s="100">
        <f t="shared" si="31"/>
        <v>7331159.9900000002</v>
      </c>
      <c r="Y142" s="100" t="s">
        <v>378</v>
      </c>
      <c r="Z142" s="100"/>
      <c r="AA142" s="72">
        <v>4153100</v>
      </c>
      <c r="AB142" s="106">
        <v>684040</v>
      </c>
      <c r="AC142" s="87"/>
      <c r="AD142" s="87"/>
      <c r="AE142" s="87"/>
    </row>
    <row r="143" spans="2:31" s="5" customFormat="1" ht="144.75" customHeight="1" x14ac:dyDescent="0.3">
      <c r="B143" s="128">
        <f t="shared" si="34"/>
        <v>117</v>
      </c>
      <c r="C143" s="268"/>
      <c r="D143" s="57" t="s">
        <v>63</v>
      </c>
      <c r="E143" s="57">
        <v>105537</v>
      </c>
      <c r="F143" s="94" t="s">
        <v>267</v>
      </c>
      <c r="G143" s="168"/>
      <c r="H143" s="95" t="s">
        <v>99</v>
      </c>
      <c r="I143" s="96" t="s">
        <v>438</v>
      </c>
      <c r="J143" s="97">
        <v>42829</v>
      </c>
      <c r="K143" s="97">
        <v>43465</v>
      </c>
      <c r="L143" s="98">
        <v>0.85</v>
      </c>
      <c r="M143" s="99" t="str">
        <f>VLOOKUP($E143,Sheet1!$A:$C,2,FALSE)</f>
        <v>Regiunea 2 Sud-Est</v>
      </c>
      <c r="N143" s="99" t="str">
        <f>VLOOKUP($E143,Sheet1!$A:$C,3,FALSE)</f>
        <v>Tulcea</v>
      </c>
      <c r="O143" s="95" t="s">
        <v>704</v>
      </c>
      <c r="P143" s="95" t="s">
        <v>693</v>
      </c>
      <c r="Q143" s="100">
        <v>12900771.49</v>
      </c>
      <c r="R143" s="100">
        <f>Q143*0.85</f>
        <v>10965655.7665</v>
      </c>
      <c r="S143" s="100">
        <f>Q143*0.13</f>
        <v>1677100.2937</v>
      </c>
      <c r="T143" s="100">
        <f>Q143*0.02</f>
        <v>258015.42980000001</v>
      </c>
      <c r="U143" s="100"/>
      <c r="V143" s="100">
        <v>2739044.17</v>
      </c>
      <c r="W143" s="100">
        <v>1681314.52</v>
      </c>
      <c r="X143" s="100">
        <f t="shared" si="31"/>
        <v>17321130.18</v>
      </c>
      <c r="Y143" s="100" t="s">
        <v>378</v>
      </c>
      <c r="Z143" s="100" t="s">
        <v>597</v>
      </c>
      <c r="AA143" s="72">
        <v>5403557.7199999997</v>
      </c>
      <c r="AB143" s="106">
        <v>826426.4800000001</v>
      </c>
      <c r="AC143" s="87"/>
      <c r="AD143" s="87"/>
      <c r="AE143" s="87"/>
    </row>
    <row r="144" spans="2:31" s="5" customFormat="1" ht="97.5" customHeight="1" x14ac:dyDescent="0.3">
      <c r="B144" s="128">
        <f t="shared" si="34"/>
        <v>118</v>
      </c>
      <c r="C144" s="268"/>
      <c r="D144" s="57" t="s">
        <v>64</v>
      </c>
      <c r="E144" s="57">
        <v>107617</v>
      </c>
      <c r="F144" s="94" t="s">
        <v>268</v>
      </c>
      <c r="G144" s="168"/>
      <c r="H144" s="95" t="s">
        <v>100</v>
      </c>
      <c r="I144" s="172" t="s">
        <v>465</v>
      </c>
      <c r="J144" s="97">
        <v>42836</v>
      </c>
      <c r="K144" s="97">
        <v>44196</v>
      </c>
      <c r="L144" s="98">
        <v>0.85</v>
      </c>
      <c r="M144" s="99" t="str">
        <f>VLOOKUP($E144,Sheet1!$A:$C,2,FALSE)</f>
        <v>Regiunea 7 Centru</v>
      </c>
      <c r="N144" s="99" t="str">
        <f>VLOOKUP($E144,Sheet1!$A:$C,3,FALSE)</f>
        <v>Brasov</v>
      </c>
      <c r="O144" s="95" t="s">
        <v>704</v>
      </c>
      <c r="P144" s="95" t="s">
        <v>693</v>
      </c>
      <c r="Q144" s="100">
        <f t="shared" si="35"/>
        <v>86247043</v>
      </c>
      <c r="R144" s="100">
        <v>73309986.430000007</v>
      </c>
      <c r="S144" s="100">
        <v>11212115.57</v>
      </c>
      <c r="T144" s="100">
        <v>1724941</v>
      </c>
      <c r="U144" s="100"/>
      <c r="V144" s="100">
        <v>19096406.969999999</v>
      </c>
      <c r="W144" s="100">
        <v>9668262.8300000001</v>
      </c>
      <c r="X144" s="100">
        <f t="shared" si="31"/>
        <v>115011712.8</v>
      </c>
      <c r="Y144" s="100" t="s">
        <v>378</v>
      </c>
      <c r="Z144" s="100"/>
      <c r="AA144" s="72">
        <v>1504485.3399999999</v>
      </c>
      <c r="AB144" s="106">
        <v>230097.76</v>
      </c>
      <c r="AC144" s="87"/>
      <c r="AD144" s="87"/>
      <c r="AE144" s="87"/>
    </row>
    <row r="145" spans="2:31" s="5" customFormat="1" ht="174" customHeight="1" x14ac:dyDescent="0.3">
      <c r="B145" s="128">
        <f t="shared" si="34"/>
        <v>119</v>
      </c>
      <c r="C145" s="268"/>
      <c r="D145" s="57" t="s">
        <v>1452</v>
      </c>
      <c r="E145" s="57">
        <v>106556</v>
      </c>
      <c r="F145" s="94" t="s">
        <v>269</v>
      </c>
      <c r="G145" s="168"/>
      <c r="H145" s="95" t="s">
        <v>101</v>
      </c>
      <c r="I145" s="172" t="s">
        <v>389</v>
      </c>
      <c r="J145" s="95" t="s">
        <v>500</v>
      </c>
      <c r="K145" s="95" t="s">
        <v>390</v>
      </c>
      <c r="L145" s="98">
        <v>0.85</v>
      </c>
      <c r="M145" s="99" t="str">
        <f>VLOOKUP($E145,Sheet1!$A:$C,2,FALSE)</f>
        <v>Regiunea 2 Sud-Est</v>
      </c>
      <c r="N145" s="99" t="str">
        <f>VLOOKUP($E145,Sheet1!$A:$C,3,FALSE)</f>
        <v>Constanta</v>
      </c>
      <c r="O145" s="95" t="s">
        <v>704</v>
      </c>
      <c r="P145" s="95" t="s">
        <v>693</v>
      </c>
      <c r="Q145" s="124">
        <f t="shared" si="35"/>
        <v>11034044.449999999</v>
      </c>
      <c r="R145" s="124">
        <v>9378937.7799999993</v>
      </c>
      <c r="S145" s="124">
        <v>1544766.22</v>
      </c>
      <c r="T145" s="124">
        <v>110340.45</v>
      </c>
      <c r="U145" s="124"/>
      <c r="V145" s="124">
        <v>2206808.89</v>
      </c>
      <c r="W145" s="124">
        <v>0</v>
      </c>
      <c r="X145" s="100">
        <f t="shared" si="31"/>
        <v>13240853.34</v>
      </c>
      <c r="Y145" s="100" t="s">
        <v>378</v>
      </c>
      <c r="Z145" s="100"/>
      <c r="AA145" s="72">
        <v>4259890.5199999996</v>
      </c>
      <c r="AB145" s="72">
        <v>701629.02</v>
      </c>
      <c r="AC145" s="87"/>
      <c r="AD145" s="87"/>
      <c r="AE145" s="87"/>
    </row>
    <row r="146" spans="2:31" s="5" customFormat="1" ht="225" customHeight="1" x14ac:dyDescent="0.3">
      <c r="B146" s="128">
        <f t="shared" si="34"/>
        <v>120</v>
      </c>
      <c r="C146" s="268"/>
      <c r="D146" s="57" t="s">
        <v>65</v>
      </c>
      <c r="E146" s="57">
        <v>108771</v>
      </c>
      <c r="F146" s="94" t="s">
        <v>270</v>
      </c>
      <c r="G146" s="168"/>
      <c r="H146" s="95" t="s">
        <v>103</v>
      </c>
      <c r="I146" s="172" t="s">
        <v>565</v>
      </c>
      <c r="J146" s="97">
        <v>42838</v>
      </c>
      <c r="K146" s="97" t="s">
        <v>1376</v>
      </c>
      <c r="L146" s="98">
        <v>0.85</v>
      </c>
      <c r="M146" s="99" t="str">
        <f>VLOOKUP($E146,Sheet1!$A:$C,2,FALSE)</f>
        <v>Regiunea 1 Nord-Est</v>
      </c>
      <c r="N146" s="99" t="str">
        <f>VLOOKUP($E146,Sheet1!$A:$C,3,FALSE)</f>
        <v>Ilfov</v>
      </c>
      <c r="O146" s="95" t="s">
        <v>704</v>
      </c>
      <c r="P146" s="95" t="s">
        <v>693</v>
      </c>
      <c r="Q146" s="100">
        <f t="shared" si="35"/>
        <v>14458977.65</v>
      </c>
      <c r="R146" s="100">
        <v>12290131.01</v>
      </c>
      <c r="S146" s="100">
        <v>1879667.09</v>
      </c>
      <c r="T146" s="100">
        <v>289179.55</v>
      </c>
      <c r="U146" s="100"/>
      <c r="V146" s="100">
        <v>3000077.22</v>
      </c>
      <c r="W146" s="100">
        <v>1477292.22</v>
      </c>
      <c r="X146" s="100">
        <f t="shared" si="31"/>
        <v>18936347.09</v>
      </c>
      <c r="Y146" s="100" t="s">
        <v>378</v>
      </c>
      <c r="Z146" s="100"/>
      <c r="AA146" s="72">
        <v>1805202.05</v>
      </c>
      <c r="AB146" s="106">
        <v>276089.73</v>
      </c>
      <c r="AC146" s="87"/>
      <c r="AD146" s="87"/>
      <c r="AE146" s="87"/>
    </row>
    <row r="147" spans="2:31" s="5" customFormat="1" ht="94.5" customHeight="1" x14ac:dyDescent="0.3">
      <c r="B147" s="128">
        <f t="shared" si="34"/>
        <v>121</v>
      </c>
      <c r="C147" s="268"/>
      <c r="D147" s="57" t="s">
        <v>66</v>
      </c>
      <c r="E147" s="57">
        <v>107170</v>
      </c>
      <c r="F147" s="94" t="s">
        <v>271</v>
      </c>
      <c r="G147" s="168"/>
      <c r="H147" s="95" t="s">
        <v>102</v>
      </c>
      <c r="I147" s="173" t="s">
        <v>582</v>
      </c>
      <c r="J147" s="97">
        <v>42838</v>
      </c>
      <c r="K147" s="97" t="s">
        <v>381</v>
      </c>
      <c r="L147" s="98">
        <v>0.85</v>
      </c>
      <c r="M147" s="99" t="str">
        <f>VLOOKUP($E147,Sheet1!$A:$C,2,FALSE)</f>
        <v>Regiunea 2 Sud-Est</v>
      </c>
      <c r="N147" s="99" t="str">
        <f>VLOOKUP($E147,Sheet1!$A:$C,3,FALSE)</f>
        <v>Tulcea</v>
      </c>
      <c r="O147" s="95" t="s">
        <v>704</v>
      </c>
      <c r="P147" s="95" t="s">
        <v>693</v>
      </c>
      <c r="Q147" s="124">
        <f t="shared" si="35"/>
        <v>7516368.080000001</v>
      </c>
      <c r="R147" s="124">
        <v>6388912.8600000003</v>
      </c>
      <c r="S147" s="124">
        <v>1052291.53</v>
      </c>
      <c r="T147" s="124">
        <v>75163.69</v>
      </c>
      <c r="U147" s="124"/>
      <c r="V147" s="100">
        <v>1503273.61</v>
      </c>
      <c r="W147" s="124">
        <v>0</v>
      </c>
      <c r="X147" s="100">
        <f t="shared" si="31"/>
        <v>9019641.6900000013</v>
      </c>
      <c r="Y147" s="100" t="s">
        <v>378</v>
      </c>
      <c r="Z147" s="100" t="s">
        <v>379</v>
      </c>
      <c r="AA147" s="72">
        <v>2561771.02</v>
      </c>
      <c r="AB147" s="106">
        <v>421938.75</v>
      </c>
      <c r="AC147" s="87"/>
      <c r="AD147" s="87"/>
      <c r="AE147" s="87"/>
    </row>
    <row r="148" spans="2:31" s="5" customFormat="1" ht="73.5" customHeight="1" x14ac:dyDescent="0.3">
      <c r="B148" s="128">
        <f t="shared" si="34"/>
        <v>122</v>
      </c>
      <c r="C148" s="268"/>
      <c r="D148" s="57" t="s">
        <v>69</v>
      </c>
      <c r="E148" s="57">
        <v>106355</v>
      </c>
      <c r="F148" s="94" t="s">
        <v>272</v>
      </c>
      <c r="G148" s="168"/>
      <c r="H148" s="95" t="s">
        <v>104</v>
      </c>
      <c r="I148" s="173" t="s">
        <v>439</v>
      </c>
      <c r="J148" s="97">
        <v>42850</v>
      </c>
      <c r="K148" s="97">
        <v>44196</v>
      </c>
      <c r="L148" s="98">
        <v>0.85</v>
      </c>
      <c r="M148" s="99" t="str">
        <f>VLOOKUP($E148,Sheet1!$A:$C,2,FALSE)</f>
        <v>Regiunea 1 Nord-Est</v>
      </c>
      <c r="N148" s="99" t="str">
        <f>VLOOKUP($E148,Sheet1!$A:$C,3,FALSE)</f>
        <v>Suceava</v>
      </c>
      <c r="O148" s="95" t="s">
        <v>704</v>
      </c>
      <c r="P148" s="95" t="s">
        <v>693</v>
      </c>
      <c r="Q148" s="100">
        <f>+R148+S148+T148</f>
        <v>24374688.030000001</v>
      </c>
      <c r="R148" s="100">
        <v>20718484.829999998</v>
      </c>
      <c r="S148" s="100">
        <v>3168709.44</v>
      </c>
      <c r="T148" s="100">
        <v>487493.76</v>
      </c>
      <c r="U148" s="100"/>
      <c r="V148" s="100">
        <v>5106784.0999999996</v>
      </c>
      <c r="W148" s="100">
        <v>2711308.23</v>
      </c>
      <c r="X148" s="100">
        <f t="shared" si="31"/>
        <v>32192780.360000003</v>
      </c>
      <c r="Y148" s="100" t="s">
        <v>378</v>
      </c>
      <c r="Z148" s="100"/>
      <c r="AA148" s="72">
        <v>2144501.12</v>
      </c>
      <c r="AB148" s="106">
        <v>327982.53000000003</v>
      </c>
      <c r="AC148" s="87"/>
      <c r="AD148" s="87"/>
      <c r="AE148" s="87"/>
    </row>
    <row r="149" spans="2:31" s="5" customFormat="1" ht="81.75" customHeight="1" x14ac:dyDescent="0.3">
      <c r="B149" s="128">
        <f t="shared" si="34"/>
        <v>123</v>
      </c>
      <c r="C149" s="268"/>
      <c r="D149" s="57" t="s">
        <v>70</v>
      </c>
      <c r="E149" s="57">
        <v>106283</v>
      </c>
      <c r="F149" s="94" t="s">
        <v>273</v>
      </c>
      <c r="G149" s="168"/>
      <c r="H149" s="95" t="s">
        <v>194</v>
      </c>
      <c r="I149" s="173" t="s">
        <v>566</v>
      </c>
      <c r="J149" s="97">
        <v>42851</v>
      </c>
      <c r="K149" s="97" t="s">
        <v>536</v>
      </c>
      <c r="L149" s="98">
        <v>0.85</v>
      </c>
      <c r="M149" s="99" t="str">
        <f>VLOOKUP($E149,Sheet1!$A:$C,2,FALSE)</f>
        <v>Regiunea 4 Sud-Vest</v>
      </c>
      <c r="N149" s="99" t="str">
        <f>VLOOKUP($E149,Sheet1!$A:$C,3,FALSE)</f>
        <v>Olt</v>
      </c>
      <c r="O149" s="95" t="s">
        <v>704</v>
      </c>
      <c r="P149" s="95" t="s">
        <v>693</v>
      </c>
      <c r="Q149" s="100">
        <f t="shared" si="35"/>
        <v>7372001</v>
      </c>
      <c r="R149" s="100">
        <v>6266201</v>
      </c>
      <c r="S149" s="100">
        <v>958360</v>
      </c>
      <c r="T149" s="100">
        <v>147440</v>
      </c>
      <c r="U149" s="100"/>
      <c r="V149" s="100">
        <v>1400682</v>
      </c>
      <c r="W149" s="100">
        <v>0</v>
      </c>
      <c r="X149" s="100">
        <f t="shared" si="31"/>
        <v>8772683</v>
      </c>
      <c r="Y149" s="100" t="s">
        <v>378</v>
      </c>
      <c r="Z149" s="100" t="s">
        <v>603</v>
      </c>
      <c r="AA149" s="72">
        <v>1143558.3600000001</v>
      </c>
      <c r="AB149" s="106">
        <v>174897.16</v>
      </c>
      <c r="AC149" s="87"/>
      <c r="AD149" s="87"/>
      <c r="AE149" s="87"/>
    </row>
    <row r="150" spans="2:31" s="5" customFormat="1" ht="82.5" customHeight="1" x14ac:dyDescent="0.3">
      <c r="B150" s="128">
        <f t="shared" si="34"/>
        <v>124</v>
      </c>
      <c r="C150" s="268"/>
      <c r="D150" s="57" t="s">
        <v>1453</v>
      </c>
      <c r="E150" s="57">
        <v>106573</v>
      </c>
      <c r="F150" s="94" t="s">
        <v>274</v>
      </c>
      <c r="G150" s="168"/>
      <c r="H150" s="95" t="s">
        <v>109</v>
      </c>
      <c r="I150" s="96" t="s">
        <v>580</v>
      </c>
      <c r="J150" s="97">
        <v>42860</v>
      </c>
      <c r="K150" s="97" t="s">
        <v>1355</v>
      </c>
      <c r="L150" s="98">
        <v>0.85</v>
      </c>
      <c r="M150" s="99" t="str">
        <f>VLOOKUP($E150,Sheet1!$A:$C,2,FALSE)</f>
        <v>Regiunea 2 Sud-Est</v>
      </c>
      <c r="N150" s="99" t="str">
        <f>VLOOKUP($E150,Sheet1!$A:$C,3,FALSE)</f>
        <v>Constanta</v>
      </c>
      <c r="O150" s="95" t="s">
        <v>704</v>
      </c>
      <c r="P150" s="95" t="s">
        <v>693</v>
      </c>
      <c r="Q150" s="100">
        <v>12900771.49</v>
      </c>
      <c r="R150" s="100">
        <f>Q150*0.85</f>
        <v>10965655.7665</v>
      </c>
      <c r="S150" s="100">
        <f>Q150*0.13</f>
        <v>1677100.2937</v>
      </c>
      <c r="T150" s="100">
        <f>Q150*0.02</f>
        <v>258015.42980000001</v>
      </c>
      <c r="U150" s="100"/>
      <c r="V150" s="100">
        <v>2739044.17</v>
      </c>
      <c r="W150" s="100">
        <v>1681314.52</v>
      </c>
      <c r="X150" s="100">
        <f t="shared" si="31"/>
        <v>17321130.18</v>
      </c>
      <c r="Y150" s="100" t="s">
        <v>378</v>
      </c>
      <c r="Z150" s="100" t="s">
        <v>581</v>
      </c>
      <c r="AA150" s="72">
        <v>9190862</v>
      </c>
      <c r="AB150" s="72">
        <v>1405661.25</v>
      </c>
      <c r="AC150" s="87"/>
      <c r="AD150" s="87"/>
      <c r="AE150" s="87"/>
    </row>
    <row r="151" spans="2:31" s="5" customFormat="1" ht="110.25" customHeight="1" x14ac:dyDescent="0.3">
      <c r="B151" s="128">
        <f t="shared" si="34"/>
        <v>125</v>
      </c>
      <c r="C151" s="268"/>
      <c r="D151" s="57" t="s">
        <v>1454</v>
      </c>
      <c r="E151" s="57">
        <v>101584</v>
      </c>
      <c r="F151" s="94" t="s">
        <v>275</v>
      </c>
      <c r="G151" s="168"/>
      <c r="H151" s="95" t="s">
        <v>112</v>
      </c>
      <c r="I151" s="96" t="s">
        <v>427</v>
      </c>
      <c r="J151" s="97">
        <v>42864</v>
      </c>
      <c r="K151" s="97" t="s">
        <v>1388</v>
      </c>
      <c r="L151" s="98">
        <v>0.85</v>
      </c>
      <c r="M151" s="99" t="str">
        <f>VLOOKUP($E151,Sheet1!$A:$C,2,FALSE)</f>
        <v>Regiunea 4 Sud-Vest</v>
      </c>
      <c r="N151" s="99" t="str">
        <f>VLOOKUP($E151,Sheet1!$A:$C,3,FALSE)</f>
        <v>Timis</v>
      </c>
      <c r="O151" s="95" t="s">
        <v>704</v>
      </c>
      <c r="P151" s="95" t="s">
        <v>693</v>
      </c>
      <c r="Q151" s="124">
        <f t="shared" si="35"/>
        <v>9498615.6699999999</v>
      </c>
      <c r="R151" s="124">
        <v>8073823.3200000003</v>
      </c>
      <c r="S151" s="124">
        <v>1329806.2</v>
      </c>
      <c r="T151" s="124">
        <v>94986.15</v>
      </c>
      <c r="U151" s="124"/>
      <c r="V151" s="124">
        <v>1899723.13</v>
      </c>
      <c r="W151" s="124">
        <v>0</v>
      </c>
      <c r="X151" s="100">
        <f t="shared" si="31"/>
        <v>11398338.800000001</v>
      </c>
      <c r="Y151" s="100" t="s">
        <v>378</v>
      </c>
      <c r="Z151" s="100"/>
      <c r="AA151" s="72">
        <v>4183957.29</v>
      </c>
      <c r="AB151" s="72">
        <v>689122.36</v>
      </c>
      <c r="AC151" s="87"/>
      <c r="AD151" s="87"/>
      <c r="AE151" s="87"/>
    </row>
    <row r="152" spans="2:31" s="5" customFormat="1" ht="66" customHeight="1" x14ac:dyDescent="0.3">
      <c r="B152" s="128">
        <f t="shared" si="34"/>
        <v>126</v>
      </c>
      <c r="C152" s="268"/>
      <c r="D152" s="57" t="s">
        <v>1455</v>
      </c>
      <c r="E152" s="57">
        <v>103186</v>
      </c>
      <c r="F152" s="94" t="s">
        <v>276</v>
      </c>
      <c r="G152" s="168"/>
      <c r="H152" s="95" t="s">
        <v>119</v>
      </c>
      <c r="I152" s="96" t="s">
        <v>471</v>
      </c>
      <c r="J152" s="95" t="s">
        <v>472</v>
      </c>
      <c r="K152" s="95" t="s">
        <v>532</v>
      </c>
      <c r="L152" s="98">
        <v>0.85</v>
      </c>
      <c r="M152" s="99" t="str">
        <f>VLOOKUP($E152,Sheet1!$A:$C,2,FALSE)</f>
        <v>Regiunea 7 Centru</v>
      </c>
      <c r="N152" s="99" t="str">
        <f>VLOOKUP($E152,Sheet1!$A:$C,3,FALSE)</f>
        <v>Covasna</v>
      </c>
      <c r="O152" s="95" t="s">
        <v>704</v>
      </c>
      <c r="P152" s="95" t="s">
        <v>693</v>
      </c>
      <c r="Q152" s="100">
        <f t="shared" si="35"/>
        <v>17242439.870000001</v>
      </c>
      <c r="R152" s="100">
        <v>14656073.890000001</v>
      </c>
      <c r="S152" s="100">
        <v>2241517.1800000002</v>
      </c>
      <c r="T152" s="100">
        <v>344848.8</v>
      </c>
      <c r="U152" s="100"/>
      <c r="V152" s="100">
        <v>3593357</v>
      </c>
      <c r="W152" s="100">
        <v>1669965</v>
      </c>
      <c r="X152" s="100">
        <f t="shared" si="31"/>
        <v>22505761.870000001</v>
      </c>
      <c r="Y152" s="100" t="s">
        <v>378</v>
      </c>
      <c r="Z152" s="100"/>
      <c r="AA152" s="72">
        <v>8471376.5099999998</v>
      </c>
      <c r="AB152" s="72">
        <v>1295622.29</v>
      </c>
      <c r="AC152" s="87"/>
      <c r="AD152" s="87"/>
      <c r="AE152" s="87"/>
    </row>
    <row r="153" spans="2:31" s="5" customFormat="1" ht="409.5" customHeight="1" x14ac:dyDescent="0.3">
      <c r="B153" s="143">
        <f t="shared" si="34"/>
        <v>127</v>
      </c>
      <c r="C153" s="268"/>
      <c r="D153" s="57" t="s">
        <v>1456</v>
      </c>
      <c r="E153" s="57">
        <v>108100</v>
      </c>
      <c r="F153" s="94" t="s">
        <v>277</v>
      </c>
      <c r="G153" s="168"/>
      <c r="H153" s="95" t="s">
        <v>121</v>
      </c>
      <c r="I153" s="96" t="s">
        <v>570</v>
      </c>
      <c r="J153" s="97">
        <v>42874</v>
      </c>
      <c r="K153" s="97">
        <v>45291</v>
      </c>
      <c r="L153" s="98">
        <v>0.85</v>
      </c>
      <c r="M153" s="99" t="str">
        <f>VLOOKUP($E153,Sheet1!$A:$C,2,FALSE)</f>
        <v>Regiunea 7 Centru</v>
      </c>
      <c r="N153" s="99" t="str">
        <f>VLOOKUP($E153,Sheet1!$A:$C,3,FALSE)</f>
        <v>Hunedoara</v>
      </c>
      <c r="O153" s="95" t="s">
        <v>704</v>
      </c>
      <c r="P153" s="95" t="s">
        <v>693</v>
      </c>
      <c r="Q153" s="100">
        <f t="shared" si="35"/>
        <v>323748755.74000001</v>
      </c>
      <c r="R153" s="100">
        <v>275186442.38</v>
      </c>
      <c r="S153" s="100">
        <v>42087338.240000002</v>
      </c>
      <c r="T153" s="100">
        <v>6474975.1200000001</v>
      </c>
      <c r="U153" s="100"/>
      <c r="V153" s="100">
        <v>60580894</v>
      </c>
      <c r="W153" s="100">
        <v>0</v>
      </c>
      <c r="X153" s="100">
        <f t="shared" si="31"/>
        <v>384329649.74000001</v>
      </c>
      <c r="Y153" s="100" t="s">
        <v>378</v>
      </c>
      <c r="Z153" s="100"/>
      <c r="AA153" s="72">
        <v>27033835.970000003</v>
      </c>
      <c r="AB153" s="106">
        <v>1356954.05</v>
      </c>
      <c r="AC153" s="87"/>
      <c r="AD153" s="87"/>
      <c r="AE153" s="87"/>
    </row>
    <row r="154" spans="2:31" s="5" customFormat="1" ht="78.75" customHeight="1" x14ac:dyDescent="0.3">
      <c r="B154" s="128">
        <f t="shared" si="34"/>
        <v>128</v>
      </c>
      <c r="C154" s="268"/>
      <c r="D154" s="57" t="s">
        <v>1457</v>
      </c>
      <c r="E154" s="57">
        <v>107537</v>
      </c>
      <c r="F154" s="94" t="s">
        <v>278</v>
      </c>
      <c r="G154" s="168"/>
      <c r="H154" s="95" t="s">
        <v>122</v>
      </c>
      <c r="I154" s="96" t="s">
        <v>445</v>
      </c>
      <c r="J154" s="97">
        <v>42878</v>
      </c>
      <c r="K154" s="97">
        <v>43493</v>
      </c>
      <c r="L154" s="98">
        <v>0.85</v>
      </c>
      <c r="M154" s="99" t="str">
        <f>VLOOKUP($E154,Sheet1!$A:$C,2,FALSE)</f>
        <v>Regiunea 4 Sud-Vest</v>
      </c>
      <c r="N154" s="99" t="str">
        <f>VLOOKUP($E154,Sheet1!$A:$C,3,FALSE)</f>
        <v>Valcea</v>
      </c>
      <c r="O154" s="95" t="s">
        <v>704</v>
      </c>
      <c r="P154" s="95" t="s">
        <v>693</v>
      </c>
      <c r="Q154" s="124">
        <f t="shared" si="35"/>
        <v>8444509</v>
      </c>
      <c r="R154" s="124">
        <v>7177832.6500000004</v>
      </c>
      <c r="S154" s="124">
        <v>1182231.26</v>
      </c>
      <c r="T154" s="124">
        <v>84445.09</v>
      </c>
      <c r="U154" s="124"/>
      <c r="V154" s="124">
        <v>1604456.71</v>
      </c>
      <c r="W154" s="124">
        <v>0</v>
      </c>
      <c r="X154" s="100">
        <f t="shared" si="31"/>
        <v>10048965.710000001</v>
      </c>
      <c r="Y154" s="100" t="s">
        <v>378</v>
      </c>
      <c r="Z154" s="100"/>
      <c r="AA154" s="72">
        <v>3013489.06</v>
      </c>
      <c r="AB154" s="72">
        <v>357253.33999999997</v>
      </c>
      <c r="AC154" s="87"/>
      <c r="AD154" s="87"/>
      <c r="AE154" s="87"/>
    </row>
    <row r="155" spans="2:31" s="5" customFormat="1" ht="144" customHeight="1" x14ac:dyDescent="0.3">
      <c r="B155" s="128">
        <f t="shared" si="34"/>
        <v>129</v>
      </c>
      <c r="C155" s="268"/>
      <c r="D155" s="57" t="s">
        <v>1458</v>
      </c>
      <c r="E155" s="57">
        <v>109456</v>
      </c>
      <c r="F155" s="94" t="s">
        <v>279</v>
      </c>
      <c r="G155" s="168"/>
      <c r="H155" s="95" t="s">
        <v>125</v>
      </c>
      <c r="I155" s="96" t="s">
        <v>386</v>
      </c>
      <c r="J155" s="95" t="s">
        <v>501</v>
      </c>
      <c r="K155" s="99" t="s">
        <v>1335</v>
      </c>
      <c r="L155" s="98">
        <v>0.85</v>
      </c>
      <c r="M155" s="99" t="str">
        <f>VLOOKUP($E155,Sheet1!$A:$C,2,FALSE)</f>
        <v>Regiunea 6 Nord-Vest</v>
      </c>
      <c r="N155" s="99" t="str">
        <f>VLOOKUP($E155,Sheet1!$A:$C,3,FALSE)</f>
        <v>Bistrita Nasaud</v>
      </c>
      <c r="O155" s="95" t="s">
        <v>704</v>
      </c>
      <c r="P155" s="95" t="s">
        <v>693</v>
      </c>
      <c r="Q155" s="124">
        <f t="shared" si="35"/>
        <v>5964164.5999999996</v>
      </c>
      <c r="R155" s="124">
        <v>5069540</v>
      </c>
      <c r="S155" s="124">
        <v>834982.96</v>
      </c>
      <c r="T155" s="124">
        <v>59641.64</v>
      </c>
      <c r="U155" s="124"/>
      <c r="V155" s="124">
        <v>1133191.28</v>
      </c>
      <c r="W155" s="124">
        <v>0</v>
      </c>
      <c r="X155" s="100">
        <f t="shared" si="31"/>
        <v>7097355.8799999999</v>
      </c>
      <c r="Y155" s="100" t="s">
        <v>378</v>
      </c>
      <c r="Z155" s="100"/>
      <c r="AA155" s="72">
        <v>1914384.99</v>
      </c>
      <c r="AB155" s="72">
        <v>315310.47000000003</v>
      </c>
      <c r="AC155" s="87"/>
      <c r="AD155" s="87"/>
      <c r="AE155" s="87"/>
    </row>
    <row r="156" spans="2:31" s="5" customFormat="1" ht="89.25" customHeight="1" x14ac:dyDescent="0.3">
      <c r="B156" s="128">
        <f t="shared" si="34"/>
        <v>130</v>
      </c>
      <c r="C156" s="268"/>
      <c r="D156" s="57" t="s">
        <v>1459</v>
      </c>
      <c r="E156" s="174">
        <v>108339</v>
      </c>
      <c r="F156" s="94" t="s">
        <v>280</v>
      </c>
      <c r="G156" s="168"/>
      <c r="H156" s="95" t="s">
        <v>126</v>
      </c>
      <c r="I156" s="96" t="s">
        <v>586</v>
      </c>
      <c r="J156" s="97">
        <v>42881</v>
      </c>
      <c r="K156" s="95" t="s">
        <v>381</v>
      </c>
      <c r="L156" s="98">
        <v>0.85</v>
      </c>
      <c r="M156" s="99" t="str">
        <f>VLOOKUP($E156,Sheet1!$A:$C,2,FALSE)</f>
        <v>Regiunea 1 Nord-Est</v>
      </c>
      <c r="N156" s="99" t="str">
        <f>VLOOKUP($E156,Sheet1!$A:$C,3,FALSE)</f>
        <v>Iasi</v>
      </c>
      <c r="O156" s="95" t="s">
        <v>704</v>
      </c>
      <c r="P156" s="95" t="s">
        <v>693</v>
      </c>
      <c r="Q156" s="124">
        <f t="shared" si="35"/>
        <v>9254170</v>
      </c>
      <c r="R156" s="124">
        <v>7866044.5</v>
      </c>
      <c r="S156" s="124">
        <v>1295583.78</v>
      </c>
      <c r="T156" s="124">
        <v>92541.72</v>
      </c>
      <c r="U156" s="124"/>
      <c r="V156" s="124">
        <v>0</v>
      </c>
      <c r="W156" s="124">
        <v>0</v>
      </c>
      <c r="X156" s="100">
        <f t="shared" si="31"/>
        <v>9254170</v>
      </c>
      <c r="Y156" s="100" t="s">
        <v>378</v>
      </c>
      <c r="Z156" s="100" t="s">
        <v>379</v>
      </c>
      <c r="AA156" s="72">
        <v>3933022.25</v>
      </c>
      <c r="AB156" s="72">
        <v>647791.9</v>
      </c>
      <c r="AC156" s="87"/>
      <c r="AD156" s="87"/>
      <c r="AE156" s="87"/>
    </row>
    <row r="157" spans="2:31" s="5" customFormat="1" ht="68.25" customHeight="1" x14ac:dyDescent="0.3">
      <c r="B157" s="128">
        <f t="shared" si="34"/>
        <v>131</v>
      </c>
      <c r="C157" s="268"/>
      <c r="D157" s="57" t="s">
        <v>1460</v>
      </c>
      <c r="E157" s="57">
        <v>107600</v>
      </c>
      <c r="F157" s="94" t="s">
        <v>281</v>
      </c>
      <c r="G157" s="168"/>
      <c r="H157" s="95" t="s">
        <v>127</v>
      </c>
      <c r="I157" s="96" t="s">
        <v>571</v>
      </c>
      <c r="J157" s="97">
        <v>42881</v>
      </c>
      <c r="K157" s="97" t="s">
        <v>590</v>
      </c>
      <c r="L157" s="98">
        <v>0.85</v>
      </c>
      <c r="M157" s="99" t="str">
        <f>VLOOKUP($E157,Sheet1!$A:$C,2,FALSE)</f>
        <v>Regiunea 4 Sud-Vest</v>
      </c>
      <c r="N157" s="99" t="str">
        <f>VLOOKUP($E157,Sheet1!$A:$C,3,FALSE)</f>
        <v>Gorj</v>
      </c>
      <c r="O157" s="95" t="s">
        <v>704</v>
      </c>
      <c r="P157" s="95" t="s">
        <v>693</v>
      </c>
      <c r="Q157" s="124">
        <f t="shared" si="35"/>
        <v>10403603.360000001</v>
      </c>
      <c r="R157" s="124">
        <v>8843062.8800000008</v>
      </c>
      <c r="S157" s="124">
        <v>1456504.48</v>
      </c>
      <c r="T157" s="124">
        <v>104036</v>
      </c>
      <c r="U157" s="124"/>
      <c r="V157" s="124">
        <v>0</v>
      </c>
      <c r="W157" s="124">
        <v>0</v>
      </c>
      <c r="X157" s="100">
        <f t="shared" si="31"/>
        <v>10403603.360000001</v>
      </c>
      <c r="Y157" s="100" t="s">
        <v>378</v>
      </c>
      <c r="Z157" s="100"/>
      <c r="AA157" s="72">
        <v>3630309.38</v>
      </c>
      <c r="AB157" s="72">
        <v>597933.31000000006</v>
      </c>
      <c r="AC157" s="87"/>
      <c r="AD157" s="87"/>
      <c r="AE157" s="87"/>
    </row>
    <row r="158" spans="2:31" s="5" customFormat="1" ht="153.75" customHeight="1" x14ac:dyDescent="0.3">
      <c r="B158" s="128">
        <f t="shared" si="34"/>
        <v>132</v>
      </c>
      <c r="C158" s="268"/>
      <c r="D158" s="57" t="s">
        <v>1461</v>
      </c>
      <c r="E158" s="57">
        <v>106938</v>
      </c>
      <c r="F158" s="94" t="s">
        <v>282</v>
      </c>
      <c r="G158" s="168"/>
      <c r="H158" s="95" t="s">
        <v>193</v>
      </c>
      <c r="I158" s="96" t="s">
        <v>455</v>
      </c>
      <c r="J158" s="95" t="s">
        <v>489</v>
      </c>
      <c r="K158" s="95" t="s">
        <v>381</v>
      </c>
      <c r="L158" s="98">
        <v>0.85</v>
      </c>
      <c r="M158" s="99" t="str">
        <f>VLOOKUP($E158,Sheet1!$A:$C,2,FALSE)</f>
        <v>Regiunea 7 Centru</v>
      </c>
      <c r="N158" s="99" t="str">
        <f>VLOOKUP($E158,Sheet1!$A:$C,3,FALSE)</f>
        <v>Brasov</v>
      </c>
      <c r="O158" s="95" t="s">
        <v>704</v>
      </c>
      <c r="P158" s="95" t="s">
        <v>693</v>
      </c>
      <c r="Q158" s="124">
        <f t="shared" si="35"/>
        <v>20305083.999999996</v>
      </c>
      <c r="R158" s="124">
        <v>17259321.399999999</v>
      </c>
      <c r="S158" s="124">
        <v>2842711.76</v>
      </c>
      <c r="T158" s="124">
        <v>203050.84</v>
      </c>
      <c r="U158" s="124"/>
      <c r="V158" s="124">
        <v>4061016.8</v>
      </c>
      <c r="W158" s="124">
        <v>0</v>
      </c>
      <c r="X158" s="100">
        <f t="shared" si="31"/>
        <v>24366100.799999997</v>
      </c>
      <c r="Y158" s="100" t="s">
        <v>378</v>
      </c>
      <c r="Z158" s="100"/>
      <c r="AA158" s="72">
        <v>1226550</v>
      </c>
      <c r="AB158" s="106">
        <v>202020</v>
      </c>
      <c r="AC158" s="87"/>
      <c r="AD158" s="87"/>
      <c r="AE158" s="87"/>
    </row>
    <row r="159" spans="2:31" s="5" customFormat="1" ht="58.5" customHeight="1" x14ac:dyDescent="0.3">
      <c r="B159" s="128">
        <f t="shared" si="34"/>
        <v>133</v>
      </c>
      <c r="C159" s="268"/>
      <c r="D159" s="57" t="s">
        <v>1462</v>
      </c>
      <c r="E159" s="57">
        <v>106454</v>
      </c>
      <c r="F159" s="94" t="s">
        <v>283</v>
      </c>
      <c r="G159" s="168"/>
      <c r="H159" s="95" t="s">
        <v>130</v>
      </c>
      <c r="I159" s="172" t="s">
        <v>429</v>
      </c>
      <c r="J159" s="97">
        <v>42884</v>
      </c>
      <c r="K159" s="97" t="s">
        <v>536</v>
      </c>
      <c r="L159" s="98">
        <v>0.85</v>
      </c>
      <c r="M159" s="99" t="str">
        <f>VLOOKUP($E159,Sheet1!$A:$C,2,FALSE)</f>
        <v>Regiunea 7 Centru</v>
      </c>
      <c r="N159" s="99" t="str">
        <f>VLOOKUP($E159,Sheet1!$A:$C,3,FALSE)</f>
        <v>Brasov,Sibiu</v>
      </c>
      <c r="O159" s="95" t="s">
        <v>704</v>
      </c>
      <c r="P159" s="95" t="s">
        <v>693</v>
      </c>
      <c r="Q159" s="100">
        <f t="shared" si="35"/>
        <v>13855565.970000001</v>
      </c>
      <c r="R159" s="100">
        <v>11777231.07</v>
      </c>
      <c r="S159" s="100">
        <v>1801223.58</v>
      </c>
      <c r="T159" s="100">
        <v>277111.32</v>
      </c>
      <c r="U159" s="100"/>
      <c r="V159" s="100">
        <v>4387422.2699999996</v>
      </c>
      <c r="W159" s="100">
        <v>1536086.96</v>
      </c>
      <c r="X159" s="100">
        <f t="shared" si="31"/>
        <v>19779075.200000003</v>
      </c>
      <c r="Y159" s="100" t="s">
        <v>378</v>
      </c>
      <c r="Z159" s="100"/>
      <c r="AA159" s="72">
        <v>6635852.8899999997</v>
      </c>
      <c r="AB159" s="72">
        <v>1014895.14</v>
      </c>
      <c r="AC159" s="87"/>
      <c r="AD159" s="87"/>
      <c r="AE159" s="87"/>
    </row>
    <row r="160" spans="2:31" s="5" customFormat="1" ht="113.25" customHeight="1" x14ac:dyDescent="0.3">
      <c r="B160" s="128">
        <f t="shared" si="34"/>
        <v>134</v>
      </c>
      <c r="C160" s="268"/>
      <c r="D160" s="57" t="s">
        <v>1463</v>
      </c>
      <c r="E160" s="57">
        <v>114394</v>
      </c>
      <c r="F160" s="94" t="s">
        <v>284</v>
      </c>
      <c r="G160" s="168"/>
      <c r="H160" s="95" t="s">
        <v>192</v>
      </c>
      <c r="I160" s="173" t="s">
        <v>428</v>
      </c>
      <c r="J160" s="97">
        <v>42886</v>
      </c>
      <c r="K160" s="97">
        <v>43708</v>
      </c>
      <c r="L160" s="98">
        <v>0.85</v>
      </c>
      <c r="M160" s="99" t="str">
        <f>VLOOKUP($E160,Sheet1!$A:$C,2,FALSE)</f>
        <v>Regiunea 3 Sud Muntenia</v>
      </c>
      <c r="N160" s="99" t="str">
        <f>VLOOKUP($E160,Sheet1!$A:$C,3,FALSE)</f>
        <v>Dambovita</v>
      </c>
      <c r="O160" s="95" t="s">
        <v>704</v>
      </c>
      <c r="P160" s="95" t="s">
        <v>693</v>
      </c>
      <c r="Q160" s="124">
        <f t="shared" si="35"/>
        <v>23207844.240000002</v>
      </c>
      <c r="R160" s="124">
        <v>19726667.600000001</v>
      </c>
      <c r="S160" s="124">
        <v>3249098.2</v>
      </c>
      <c r="T160" s="124">
        <v>232078.44</v>
      </c>
      <c r="U160" s="124"/>
      <c r="V160" s="124">
        <v>4409490.41</v>
      </c>
      <c r="W160" s="124">
        <v>0</v>
      </c>
      <c r="X160" s="100">
        <f t="shared" si="31"/>
        <v>27617334.650000002</v>
      </c>
      <c r="Y160" s="100" t="s">
        <v>378</v>
      </c>
      <c r="Z160" s="100"/>
      <c r="AA160" s="72">
        <v>2292615.77</v>
      </c>
      <c r="AB160" s="72">
        <v>377607.3</v>
      </c>
      <c r="AC160" s="87"/>
      <c r="AD160" s="87"/>
      <c r="AE160" s="87"/>
    </row>
    <row r="161" spans="2:31" s="5" customFormat="1" ht="187.5" customHeight="1" x14ac:dyDescent="0.3">
      <c r="B161" s="128">
        <f t="shared" si="34"/>
        <v>135</v>
      </c>
      <c r="C161" s="268"/>
      <c r="D161" s="57" t="s">
        <v>1464</v>
      </c>
      <c r="E161" s="57">
        <v>110387</v>
      </c>
      <c r="F161" s="94" t="s">
        <v>285</v>
      </c>
      <c r="G161" s="168"/>
      <c r="H161" s="95" t="s">
        <v>134</v>
      </c>
      <c r="I161" s="173" t="s">
        <v>549</v>
      </c>
      <c r="J161" s="97">
        <v>42826</v>
      </c>
      <c r="K161" s="97" t="s">
        <v>536</v>
      </c>
      <c r="L161" s="98">
        <v>0.85</v>
      </c>
      <c r="M161" s="99" t="str">
        <f>VLOOKUP($E161,Sheet1!$A:$C,2,FALSE)</f>
        <v>Regiunea 3 Sud Muntenia</v>
      </c>
      <c r="N161" s="99" t="str">
        <f>VLOOKUP($E161,Sheet1!$A:$C,3,FALSE)</f>
        <v>Prahova</v>
      </c>
      <c r="O161" s="95" t="s">
        <v>704</v>
      </c>
      <c r="P161" s="95" t="s">
        <v>693</v>
      </c>
      <c r="Q161" s="100">
        <f t="shared" si="35"/>
        <v>9893840</v>
      </c>
      <c r="R161" s="100">
        <v>8409764</v>
      </c>
      <c r="S161" s="100">
        <v>1385137</v>
      </c>
      <c r="T161" s="100">
        <v>98939</v>
      </c>
      <c r="U161" s="124"/>
      <c r="V161" s="124">
        <v>1879829.6</v>
      </c>
      <c r="W161" s="124">
        <v>0</v>
      </c>
      <c r="X161" s="100">
        <f t="shared" si="31"/>
        <v>11773669.6</v>
      </c>
      <c r="Y161" s="100" t="s">
        <v>546</v>
      </c>
      <c r="Z161" s="100"/>
      <c r="AA161" s="72">
        <v>2742733.1</v>
      </c>
      <c r="AB161" s="72">
        <v>451744.27</v>
      </c>
      <c r="AC161" s="87"/>
      <c r="AD161" s="87"/>
      <c r="AE161" s="87"/>
    </row>
    <row r="162" spans="2:31" s="5" customFormat="1" ht="50.25" customHeight="1" x14ac:dyDescent="0.3">
      <c r="B162" s="128">
        <f t="shared" si="34"/>
        <v>136</v>
      </c>
      <c r="C162" s="268"/>
      <c r="D162" s="57" t="s">
        <v>161</v>
      </c>
      <c r="E162" s="175">
        <v>113310</v>
      </c>
      <c r="F162" s="94">
        <v>42948</v>
      </c>
      <c r="G162" s="168"/>
      <c r="H162" s="95" t="s">
        <v>190</v>
      </c>
      <c r="I162" s="172" t="s">
        <v>573</v>
      </c>
      <c r="J162" s="97">
        <v>42948</v>
      </c>
      <c r="K162" s="97">
        <v>43830</v>
      </c>
      <c r="L162" s="98">
        <v>0.85</v>
      </c>
      <c r="M162" s="99" t="str">
        <f>VLOOKUP($E162,Sheet1!$A:$C,2,FALSE)</f>
        <v>Regiunea 6 Nord-Vest</v>
      </c>
      <c r="N162" s="99" t="str">
        <f>VLOOKUP($E162,Sheet1!$A:$C,3,FALSE)</f>
        <v>Bihor</v>
      </c>
      <c r="O162" s="95" t="s">
        <v>704</v>
      </c>
      <c r="P162" s="95" t="s">
        <v>693</v>
      </c>
      <c r="Q162" s="100">
        <v>74313373.260000005</v>
      </c>
      <c r="R162" s="100">
        <f>Q162*0.85</f>
        <v>63166367.271000005</v>
      </c>
      <c r="S162" s="100">
        <f>Q162*0.13</f>
        <v>9660738.5238000005</v>
      </c>
      <c r="T162" s="100">
        <f>Q162*0.02</f>
        <v>1486267.4652000002</v>
      </c>
      <c r="U162" s="100"/>
      <c r="V162" s="100">
        <v>16472344.58</v>
      </c>
      <c r="W162" s="100">
        <v>8468595.4000000004</v>
      </c>
      <c r="X162" s="100">
        <f t="shared" si="31"/>
        <v>99254313.240000024</v>
      </c>
      <c r="Y162" s="100" t="s">
        <v>378</v>
      </c>
      <c r="Z162" s="100"/>
      <c r="AA162" s="72">
        <v>32887291.360000003</v>
      </c>
      <c r="AB162" s="72">
        <v>5029821.0600000005</v>
      </c>
      <c r="AC162" s="176"/>
      <c r="AD162" s="87"/>
      <c r="AE162" s="87"/>
    </row>
    <row r="163" spans="2:31" s="5" customFormat="1" ht="207" customHeight="1" x14ac:dyDescent="0.3">
      <c r="B163" s="128">
        <f t="shared" si="34"/>
        <v>137</v>
      </c>
      <c r="C163" s="268"/>
      <c r="D163" s="57" t="s">
        <v>166</v>
      </c>
      <c r="E163" s="57">
        <v>112855</v>
      </c>
      <c r="F163" s="94" t="s">
        <v>286</v>
      </c>
      <c r="G163" s="168"/>
      <c r="H163" s="95" t="s">
        <v>167</v>
      </c>
      <c r="I163" s="172" t="s">
        <v>435</v>
      </c>
      <c r="J163" s="97">
        <v>42950</v>
      </c>
      <c r="K163" s="97" t="s">
        <v>1375</v>
      </c>
      <c r="L163" s="98">
        <v>0.85</v>
      </c>
      <c r="M163" s="99" t="str">
        <f>VLOOKUP($E163,Sheet1!$A:$C,2,FALSE)</f>
        <v>Regiunea 3 Sud Muntenia</v>
      </c>
      <c r="N163" s="99" t="str">
        <f>VLOOKUP($E163,Sheet1!$A:$C,3,FALSE)</f>
        <v>Giurgiu</v>
      </c>
      <c r="O163" s="95" t="s">
        <v>704</v>
      </c>
      <c r="P163" s="95" t="s">
        <v>693</v>
      </c>
      <c r="Q163" s="100">
        <f t="shared" si="35"/>
        <v>13952566</v>
      </c>
      <c r="R163" s="100">
        <v>11859681.1</v>
      </c>
      <c r="S163" s="100">
        <v>1953358.24</v>
      </c>
      <c r="T163" s="100">
        <v>139526.66</v>
      </c>
      <c r="U163" s="124"/>
      <c r="V163" s="124">
        <v>2650987.54</v>
      </c>
      <c r="W163" s="124">
        <v>0</v>
      </c>
      <c r="X163" s="100">
        <f t="shared" si="31"/>
        <v>16603553.539999999</v>
      </c>
      <c r="Y163" s="100" t="s">
        <v>378</v>
      </c>
      <c r="Z163" s="100"/>
      <c r="AA163" s="72">
        <v>732301.35</v>
      </c>
      <c r="AB163" s="106">
        <v>120614.34</v>
      </c>
      <c r="AC163" s="87"/>
      <c r="AD163" s="87"/>
      <c r="AE163" s="87"/>
    </row>
    <row r="164" spans="2:31" s="5" customFormat="1" ht="204.75" customHeight="1" x14ac:dyDescent="0.3">
      <c r="B164" s="128">
        <f t="shared" si="34"/>
        <v>138</v>
      </c>
      <c r="C164" s="268"/>
      <c r="D164" s="57" t="s">
        <v>171</v>
      </c>
      <c r="E164" s="57">
        <v>110570</v>
      </c>
      <c r="F164" s="94" t="s">
        <v>287</v>
      </c>
      <c r="G164" s="168"/>
      <c r="H164" s="95" t="s">
        <v>172</v>
      </c>
      <c r="I164" s="172" t="s">
        <v>575</v>
      </c>
      <c r="J164" s="97">
        <v>42957</v>
      </c>
      <c r="K164" s="97" t="s">
        <v>383</v>
      </c>
      <c r="L164" s="98">
        <v>0.85</v>
      </c>
      <c r="M164" s="99" t="str">
        <f>VLOOKUP($E164,Sheet1!$A:$C,2,FALSE)</f>
        <v>Regiunea 6 Nord-Vest</v>
      </c>
      <c r="N164" s="99" t="str">
        <f>VLOOKUP($E164,Sheet1!$A:$C,3,FALSE)</f>
        <v>Cluj</v>
      </c>
      <c r="O164" s="95" t="s">
        <v>704</v>
      </c>
      <c r="P164" s="95" t="s">
        <v>693</v>
      </c>
      <c r="Q164" s="100">
        <f t="shared" si="35"/>
        <v>8814941</v>
      </c>
      <c r="R164" s="100">
        <v>7492699.8099999996</v>
      </c>
      <c r="S164" s="100">
        <v>1234092.19</v>
      </c>
      <c r="T164" s="100">
        <v>88149</v>
      </c>
      <c r="U164" s="124"/>
      <c r="V164" s="124">
        <v>1674838.79</v>
      </c>
      <c r="W164" s="124">
        <v>0</v>
      </c>
      <c r="X164" s="100">
        <f t="shared" si="31"/>
        <v>10489779.789999999</v>
      </c>
      <c r="Y164" s="100" t="s">
        <v>378</v>
      </c>
      <c r="Z164" s="100"/>
      <c r="AA164" s="72">
        <v>1911261.59</v>
      </c>
      <c r="AB164" s="106">
        <v>314796.02</v>
      </c>
      <c r="AC164" s="87"/>
      <c r="AD164" s="87"/>
      <c r="AE164" s="87"/>
    </row>
    <row r="165" spans="2:31" s="5" customFormat="1" ht="78" customHeight="1" x14ac:dyDescent="0.3">
      <c r="B165" s="128">
        <f t="shared" si="34"/>
        <v>139</v>
      </c>
      <c r="C165" s="268"/>
      <c r="D165" s="57" t="s">
        <v>177</v>
      </c>
      <c r="E165" s="57">
        <v>106707</v>
      </c>
      <c r="F165" s="94" t="s">
        <v>288</v>
      </c>
      <c r="G165" s="168"/>
      <c r="H165" s="95" t="s">
        <v>178</v>
      </c>
      <c r="I165" s="177" t="s">
        <v>446</v>
      </c>
      <c r="J165" s="97">
        <v>42963</v>
      </c>
      <c r="K165" s="97" t="s">
        <v>1372</v>
      </c>
      <c r="L165" s="98">
        <v>0.85</v>
      </c>
      <c r="M165" s="99" t="str">
        <f>VLOOKUP($E165,Sheet1!$A:$C,2,FALSE)</f>
        <v>Regiunea 7 Centru</v>
      </c>
      <c r="N165" s="99" t="str">
        <f>VLOOKUP($E165,Sheet1!$A:$C,3,FALSE)</f>
        <v>Sibiu</v>
      </c>
      <c r="O165" s="95" t="s">
        <v>704</v>
      </c>
      <c r="P165" s="95" t="s">
        <v>693</v>
      </c>
      <c r="Q165" s="100">
        <f t="shared" si="35"/>
        <v>8398943</v>
      </c>
      <c r="R165" s="100">
        <v>7139101.5499999998</v>
      </c>
      <c r="S165" s="100">
        <v>1175852.02</v>
      </c>
      <c r="T165" s="100">
        <v>83989.43</v>
      </c>
      <c r="U165" s="124"/>
      <c r="V165" s="124">
        <v>1646521.8</v>
      </c>
      <c r="W165" s="124">
        <v>0</v>
      </c>
      <c r="X165" s="100">
        <f t="shared" si="31"/>
        <v>10045464.800000001</v>
      </c>
      <c r="Y165" s="100" t="s">
        <v>378</v>
      </c>
      <c r="Z165" s="100"/>
      <c r="AA165" s="72">
        <v>4059027.96</v>
      </c>
      <c r="AB165" s="106">
        <v>668545.78</v>
      </c>
      <c r="AC165" s="87"/>
      <c r="AD165" s="87"/>
      <c r="AE165" s="87"/>
    </row>
    <row r="166" spans="2:31" s="5" customFormat="1" ht="156" customHeight="1" x14ac:dyDescent="0.3">
      <c r="B166" s="128">
        <f t="shared" si="34"/>
        <v>140</v>
      </c>
      <c r="C166" s="268"/>
      <c r="D166" s="57" t="s">
        <v>179</v>
      </c>
      <c r="E166" s="57">
        <v>112718</v>
      </c>
      <c r="F166" s="94" t="s">
        <v>289</v>
      </c>
      <c r="G166" s="168"/>
      <c r="H166" s="95" t="s">
        <v>191</v>
      </c>
      <c r="I166" s="172" t="s">
        <v>428</v>
      </c>
      <c r="J166" s="97">
        <v>42963</v>
      </c>
      <c r="K166" s="97" t="s">
        <v>1371</v>
      </c>
      <c r="L166" s="98">
        <v>0.85</v>
      </c>
      <c r="M166" s="99" t="str">
        <f>VLOOKUP($E166,Sheet1!$A:$C,2,FALSE)</f>
        <v>Regiunea 6 Nord-Vest</v>
      </c>
      <c r="N166" s="99" t="str">
        <f>VLOOKUP($E166,Sheet1!$A:$C,3,FALSE)</f>
        <v>Cluj</v>
      </c>
      <c r="O166" s="95" t="s">
        <v>704</v>
      </c>
      <c r="P166" s="95" t="s">
        <v>693</v>
      </c>
      <c r="Q166" s="100">
        <f t="shared" si="35"/>
        <v>2181078.0999999996</v>
      </c>
      <c r="R166" s="100">
        <v>1853916.38</v>
      </c>
      <c r="S166" s="100">
        <v>305350.94</v>
      </c>
      <c r="T166" s="100">
        <v>21810.78</v>
      </c>
      <c r="U166" s="124"/>
      <c r="V166" s="124">
        <v>414404.84</v>
      </c>
      <c r="W166" s="124">
        <v>0</v>
      </c>
      <c r="X166" s="100">
        <f t="shared" ref="X166:X191" si="36">+R166+S166+T166+V166+W166</f>
        <v>2595482.9399999995</v>
      </c>
      <c r="Y166" s="100" t="s">
        <v>378</v>
      </c>
      <c r="Z166" s="100"/>
      <c r="AA166" s="72">
        <v>1251234.08</v>
      </c>
      <c r="AB166" s="106">
        <v>206085.62</v>
      </c>
      <c r="AC166" s="87"/>
      <c r="AD166" s="87"/>
      <c r="AE166" s="87"/>
    </row>
    <row r="167" spans="2:31" s="5" customFormat="1" ht="78" customHeight="1" x14ac:dyDescent="0.3">
      <c r="B167" s="128">
        <f t="shared" si="34"/>
        <v>141</v>
      </c>
      <c r="C167" s="268"/>
      <c r="D167" s="57" t="s">
        <v>188</v>
      </c>
      <c r="E167" s="57">
        <v>110847</v>
      </c>
      <c r="F167" s="57" t="s">
        <v>290</v>
      </c>
      <c r="G167" s="168"/>
      <c r="H167" s="95" t="s">
        <v>189</v>
      </c>
      <c r="I167" s="96" t="s">
        <v>473</v>
      </c>
      <c r="J167" s="95" t="s">
        <v>474</v>
      </c>
      <c r="K167" s="95" t="s">
        <v>475</v>
      </c>
      <c r="L167" s="98">
        <v>0.85</v>
      </c>
      <c r="M167" s="99" t="str">
        <f>VLOOKUP($E167,Sheet1!$A:$C,2,FALSE)</f>
        <v>Regiunea 7 Centru</v>
      </c>
      <c r="N167" s="99" t="str">
        <f>VLOOKUP($E167,Sheet1!$A:$C,3,FALSE)</f>
        <v>Alba</v>
      </c>
      <c r="O167" s="95" t="s">
        <v>704</v>
      </c>
      <c r="P167" s="95" t="s">
        <v>693</v>
      </c>
      <c r="Q167" s="100">
        <f t="shared" ref="Q167:Q192" si="37">+R167+S167+T167</f>
        <v>464117393.29000002</v>
      </c>
      <c r="R167" s="100">
        <v>394499784.04000002</v>
      </c>
      <c r="S167" s="100">
        <v>60335261.390000001</v>
      </c>
      <c r="T167" s="100">
        <v>9282347.8599999994</v>
      </c>
      <c r="U167" s="124"/>
      <c r="V167" s="124">
        <v>96777324.530000001</v>
      </c>
      <c r="W167" s="124">
        <v>54739390.710000001</v>
      </c>
      <c r="X167" s="100">
        <f t="shared" si="36"/>
        <v>615634108.53000009</v>
      </c>
      <c r="Y167" s="100" t="s">
        <v>378</v>
      </c>
      <c r="Z167" s="100"/>
      <c r="AA167" s="72">
        <v>18234177.07</v>
      </c>
      <c r="AB167" s="106">
        <v>341697.66000000003</v>
      </c>
      <c r="AC167" s="87"/>
      <c r="AD167" s="87"/>
      <c r="AE167" s="87"/>
    </row>
    <row r="168" spans="2:31" s="5" customFormat="1" ht="150.75" customHeight="1" x14ac:dyDescent="0.3">
      <c r="B168" s="128">
        <f t="shared" si="34"/>
        <v>142</v>
      </c>
      <c r="C168" s="268"/>
      <c r="D168" s="57" t="s">
        <v>323</v>
      </c>
      <c r="E168" s="57">
        <v>110838</v>
      </c>
      <c r="F168" s="57" t="s">
        <v>322</v>
      </c>
      <c r="G168" s="168"/>
      <c r="H168" s="95" t="s">
        <v>324</v>
      </c>
      <c r="I168" s="96" t="s">
        <v>477</v>
      </c>
      <c r="J168" s="97">
        <v>42956</v>
      </c>
      <c r="K168" s="95" t="s">
        <v>476</v>
      </c>
      <c r="L168" s="98">
        <v>0.85</v>
      </c>
      <c r="M168" s="99" t="str">
        <f>VLOOKUP($E168,Sheet1!$A:$C,2,FALSE)</f>
        <v>Regiunea 2 Sud-Est</v>
      </c>
      <c r="N168" s="99" t="str">
        <f>VLOOKUP($E168,Sheet1!$A:$C,3,FALSE)</f>
        <v>Vrancea</v>
      </c>
      <c r="O168" s="95" t="s">
        <v>704</v>
      </c>
      <c r="P168" s="95" t="s">
        <v>693</v>
      </c>
      <c r="Q168" s="100">
        <f t="shared" si="37"/>
        <v>941584070</v>
      </c>
      <c r="R168" s="100">
        <v>800346459.79999995</v>
      </c>
      <c r="S168" s="100">
        <v>122405929.2</v>
      </c>
      <c r="T168" s="100">
        <v>18831681</v>
      </c>
      <c r="U168" s="124"/>
      <c r="V168" s="124">
        <v>176132595.21000001</v>
      </c>
      <c r="W168" s="124">
        <v>0</v>
      </c>
      <c r="X168" s="100">
        <f t="shared" si="36"/>
        <v>1117716665.21</v>
      </c>
      <c r="Y168" s="100" t="s">
        <v>378</v>
      </c>
      <c r="Z168" s="100"/>
      <c r="AA168" s="72">
        <v>141957626.08000001</v>
      </c>
      <c r="AB168" s="106">
        <v>9537744.3100000005</v>
      </c>
      <c r="AC168" s="87"/>
      <c r="AD168" s="87"/>
      <c r="AE168" s="87"/>
    </row>
    <row r="169" spans="2:31" s="5" customFormat="1" ht="78" customHeight="1" x14ac:dyDescent="0.3">
      <c r="B169" s="128">
        <f t="shared" si="34"/>
        <v>143</v>
      </c>
      <c r="C169" s="268"/>
      <c r="D169" s="57" t="s">
        <v>332</v>
      </c>
      <c r="E169" s="57">
        <v>113150</v>
      </c>
      <c r="F169" s="94" t="s">
        <v>333</v>
      </c>
      <c r="G169" s="168"/>
      <c r="H169" s="95" t="s">
        <v>648</v>
      </c>
      <c r="I169" s="96" t="s">
        <v>550</v>
      </c>
      <c r="J169" s="97">
        <v>42125</v>
      </c>
      <c r="K169" s="97" t="s">
        <v>536</v>
      </c>
      <c r="L169" s="98">
        <v>0.85</v>
      </c>
      <c r="M169" s="99" t="str">
        <f>VLOOKUP($E169,Sheet1!$A:$C,2,FALSE)</f>
        <v>Regiunea 2 Sud-Est</v>
      </c>
      <c r="N169" s="99" t="str">
        <f>VLOOKUP($E169,Sheet1!$A:$C,3,FALSE)</f>
        <v>Olt</v>
      </c>
      <c r="O169" s="95" t="s">
        <v>704</v>
      </c>
      <c r="P169" s="95" t="s">
        <v>693</v>
      </c>
      <c r="Q169" s="100">
        <f t="shared" si="37"/>
        <v>5647473.0899999999</v>
      </c>
      <c r="R169" s="100">
        <v>4800352.13</v>
      </c>
      <c r="S169" s="100">
        <v>790646.23</v>
      </c>
      <c r="T169" s="100">
        <v>56474.73</v>
      </c>
      <c r="U169" s="124"/>
      <c r="V169" s="124">
        <v>1073019.8899999999</v>
      </c>
      <c r="W169" s="124">
        <v>0</v>
      </c>
      <c r="X169" s="100">
        <f t="shared" si="36"/>
        <v>6720492.9799999995</v>
      </c>
      <c r="Y169" s="100" t="s">
        <v>546</v>
      </c>
      <c r="Z169" s="100"/>
      <c r="AA169" s="72">
        <v>2676753.3199999998</v>
      </c>
      <c r="AB169" s="106">
        <v>440877.02</v>
      </c>
      <c r="AC169" s="87"/>
      <c r="AD169" s="87"/>
      <c r="AE169" s="87"/>
    </row>
    <row r="170" spans="2:31" s="5" customFormat="1" ht="127.5" customHeight="1" x14ac:dyDescent="0.3">
      <c r="B170" s="128">
        <f t="shared" si="34"/>
        <v>144</v>
      </c>
      <c r="C170" s="268"/>
      <c r="D170" s="57" t="s">
        <v>342</v>
      </c>
      <c r="E170" s="57">
        <v>106161</v>
      </c>
      <c r="F170" s="94" t="s">
        <v>343</v>
      </c>
      <c r="G170" s="168"/>
      <c r="H170" s="95" t="s">
        <v>647</v>
      </c>
      <c r="I170" s="96" t="s">
        <v>585</v>
      </c>
      <c r="J170" s="97">
        <v>43004</v>
      </c>
      <c r="K170" s="95" t="s">
        <v>390</v>
      </c>
      <c r="L170" s="98">
        <v>0.85</v>
      </c>
      <c r="M170" s="99" t="str">
        <f>VLOOKUP($E170,Sheet1!$A:$C,2,FALSE)</f>
        <v>Regiunea 1 Nord-Est</v>
      </c>
      <c r="N170" s="99" t="str">
        <f>VLOOKUP($E170,Sheet1!$A:$C,3,FALSE)</f>
        <v>Bacau</v>
      </c>
      <c r="O170" s="95" t="s">
        <v>704</v>
      </c>
      <c r="P170" s="95" t="s">
        <v>693</v>
      </c>
      <c r="Q170" s="100">
        <f t="shared" si="37"/>
        <v>16257674.939999999</v>
      </c>
      <c r="R170" s="100">
        <v>13819023.699999999</v>
      </c>
      <c r="S170" s="100">
        <v>2276074.4900000002</v>
      </c>
      <c r="T170" s="100">
        <v>162576.75</v>
      </c>
      <c r="U170" s="124"/>
      <c r="V170" s="124">
        <v>3088958.24</v>
      </c>
      <c r="W170" s="124">
        <v>0</v>
      </c>
      <c r="X170" s="100">
        <f t="shared" si="36"/>
        <v>19346633.18</v>
      </c>
      <c r="Y170" s="100" t="s">
        <v>378</v>
      </c>
      <c r="Z170" s="100" t="s">
        <v>379</v>
      </c>
      <c r="AA170" s="61">
        <v>9662214.4900000002</v>
      </c>
      <c r="AB170" s="64">
        <v>1591423.57</v>
      </c>
      <c r="AC170" s="87"/>
      <c r="AD170" s="87"/>
      <c r="AE170" s="87"/>
    </row>
    <row r="171" spans="2:31" s="5" customFormat="1" ht="91.5" customHeight="1" x14ac:dyDescent="0.3">
      <c r="B171" s="128">
        <f t="shared" si="34"/>
        <v>145</v>
      </c>
      <c r="C171" s="268"/>
      <c r="D171" s="57" t="s">
        <v>348</v>
      </c>
      <c r="E171" s="57">
        <v>105956</v>
      </c>
      <c r="F171" s="94" t="s">
        <v>347</v>
      </c>
      <c r="G171" s="168"/>
      <c r="H171" s="95" t="s">
        <v>646</v>
      </c>
      <c r="I171" s="96" t="s">
        <v>449</v>
      </c>
      <c r="J171" s="95" t="s">
        <v>490</v>
      </c>
      <c r="K171" s="95" t="s">
        <v>1306</v>
      </c>
      <c r="L171" s="98">
        <v>0.85</v>
      </c>
      <c r="M171" s="99" t="str">
        <f>VLOOKUP($E171,Sheet1!$A:$C,2,FALSE)</f>
        <v>Regiunea 4 Sud-Vest</v>
      </c>
      <c r="N171" s="99" t="str">
        <f>VLOOKUP($E171,Sheet1!$A:$C,3,FALSE)</f>
        <v>Caras Severin</v>
      </c>
      <c r="O171" s="95" t="s">
        <v>704</v>
      </c>
      <c r="P171" s="95" t="s">
        <v>693</v>
      </c>
      <c r="Q171" s="100">
        <f t="shared" si="37"/>
        <v>308369059.35000002</v>
      </c>
      <c r="R171" s="100">
        <v>262113700.41999999</v>
      </c>
      <c r="S171" s="100">
        <v>40087977.710000001</v>
      </c>
      <c r="T171" s="100">
        <v>6167381.2199999997</v>
      </c>
      <c r="U171" s="124"/>
      <c r="V171" s="124">
        <v>64372254.670000002</v>
      </c>
      <c r="W171" s="124">
        <v>20593026.579999998</v>
      </c>
      <c r="X171" s="100">
        <f t="shared" si="36"/>
        <v>393334340.60000002</v>
      </c>
      <c r="Y171" s="100"/>
      <c r="Z171" s="100"/>
      <c r="AA171" s="72">
        <v>78889428.719999984</v>
      </c>
      <c r="AB171" s="106">
        <v>12065442.050000001</v>
      </c>
      <c r="AC171" s="87"/>
      <c r="AD171" s="87"/>
      <c r="AE171" s="87"/>
    </row>
    <row r="172" spans="2:31" s="5" customFormat="1" ht="100.5" customHeight="1" x14ac:dyDescent="0.3">
      <c r="B172" s="128">
        <f t="shared" si="34"/>
        <v>146</v>
      </c>
      <c r="C172" s="268"/>
      <c r="D172" s="57" t="s">
        <v>361</v>
      </c>
      <c r="E172" s="175">
        <v>115962</v>
      </c>
      <c r="F172" s="94" t="s">
        <v>363</v>
      </c>
      <c r="G172" s="168"/>
      <c r="H172" s="95" t="s">
        <v>362</v>
      </c>
      <c r="I172" s="96" t="s">
        <v>447</v>
      </c>
      <c r="J172" s="97">
        <v>43034</v>
      </c>
      <c r="K172" s="170" t="s">
        <v>1342</v>
      </c>
      <c r="L172" s="98">
        <v>0.85</v>
      </c>
      <c r="M172" s="99" t="str">
        <f>VLOOKUP($E172,Sheet1!$A:$C,2,FALSE)</f>
        <v>Regiunea 1 Nord-Est</v>
      </c>
      <c r="N172" s="99" t="str">
        <f>VLOOKUP($E172,Sheet1!$A:$C,3,FALSE)</f>
        <v>Vaslui</v>
      </c>
      <c r="O172" s="95" t="s">
        <v>704</v>
      </c>
      <c r="P172" s="95" t="s">
        <v>693</v>
      </c>
      <c r="Q172" s="100">
        <f t="shared" si="37"/>
        <v>20141968.500000004</v>
      </c>
      <c r="R172" s="100">
        <v>17120673.23</v>
      </c>
      <c r="S172" s="100">
        <v>2819875.6</v>
      </c>
      <c r="T172" s="100">
        <v>201419.67</v>
      </c>
      <c r="U172" s="124"/>
      <c r="V172" s="124">
        <v>3826974.04</v>
      </c>
      <c r="W172" s="124">
        <v>0</v>
      </c>
      <c r="X172" s="100">
        <f t="shared" si="36"/>
        <v>23968942.540000003</v>
      </c>
      <c r="Y172" s="100" t="s">
        <v>378</v>
      </c>
      <c r="Z172" s="100"/>
      <c r="AA172" s="72">
        <v>9328721.5300000012</v>
      </c>
      <c r="AB172" s="72">
        <v>1536495.3</v>
      </c>
      <c r="AC172" s="87"/>
      <c r="AD172" s="87"/>
      <c r="AE172" s="87"/>
    </row>
    <row r="173" spans="2:31" s="5" customFormat="1" ht="109.5" customHeight="1" x14ac:dyDescent="0.3">
      <c r="B173" s="128">
        <f t="shared" si="34"/>
        <v>147</v>
      </c>
      <c r="C173" s="268"/>
      <c r="D173" s="57" t="s">
        <v>365</v>
      </c>
      <c r="E173" s="175">
        <v>109955</v>
      </c>
      <c r="F173" s="94" t="s">
        <v>364</v>
      </c>
      <c r="G173" s="168"/>
      <c r="H173" s="95" t="s">
        <v>645</v>
      </c>
      <c r="I173" s="96" t="s">
        <v>540</v>
      </c>
      <c r="J173" s="95" t="s">
        <v>541</v>
      </c>
      <c r="K173" s="95" t="s">
        <v>1364</v>
      </c>
      <c r="L173" s="98">
        <v>0.85</v>
      </c>
      <c r="M173" s="99" t="str">
        <f>VLOOKUP($E173,Sheet1!$A:$C,2,FALSE)</f>
        <v>Regiunea 7 Centru</v>
      </c>
      <c r="N173" s="99" t="str">
        <f>VLOOKUP($E173,Sheet1!$A:$C,3,FALSE)</f>
        <v>Sibiu</v>
      </c>
      <c r="O173" s="95" t="s">
        <v>704</v>
      </c>
      <c r="P173" s="95" t="s">
        <v>693</v>
      </c>
      <c r="Q173" s="100">
        <f t="shared" si="37"/>
        <v>2988623.14</v>
      </c>
      <c r="R173" s="100">
        <v>2540329.67</v>
      </c>
      <c r="S173" s="100">
        <v>418407.24</v>
      </c>
      <c r="T173" s="100">
        <v>29886.23</v>
      </c>
      <c r="U173" s="124"/>
      <c r="V173" s="124">
        <v>567838.39</v>
      </c>
      <c r="W173" s="124">
        <v>0</v>
      </c>
      <c r="X173" s="100">
        <f t="shared" si="36"/>
        <v>3556461.5300000003</v>
      </c>
      <c r="Y173" s="100" t="s">
        <v>378</v>
      </c>
      <c r="Z173" s="100"/>
      <c r="AA173" s="72">
        <v>909836.6</v>
      </c>
      <c r="AB173" s="106">
        <v>149855.44</v>
      </c>
      <c r="AC173" s="87"/>
      <c r="AD173" s="87"/>
      <c r="AE173" s="87"/>
    </row>
    <row r="174" spans="2:31" s="5" customFormat="1" ht="90" customHeight="1" x14ac:dyDescent="0.3">
      <c r="B174" s="128">
        <f t="shared" si="34"/>
        <v>148</v>
      </c>
      <c r="C174" s="268"/>
      <c r="D174" s="57" t="s">
        <v>369</v>
      </c>
      <c r="E174" s="175">
        <v>107113</v>
      </c>
      <c r="F174" s="94" t="s">
        <v>370</v>
      </c>
      <c r="G174" s="168"/>
      <c r="H174" s="95" t="s">
        <v>95</v>
      </c>
      <c r="I174" s="96" t="s">
        <v>551</v>
      </c>
      <c r="J174" s="97">
        <v>42979</v>
      </c>
      <c r="K174" s="97" t="s">
        <v>1198</v>
      </c>
      <c r="L174" s="98">
        <v>0.85</v>
      </c>
      <c r="M174" s="99" t="str">
        <f>VLOOKUP($E174,Sheet1!$A:$C,2,FALSE)</f>
        <v>Regiunea 7 Centru</v>
      </c>
      <c r="N174" s="99" t="str">
        <f>VLOOKUP($E174,Sheet1!$A:$C,3,FALSE)</f>
        <v>Mures</v>
      </c>
      <c r="O174" s="95" t="s">
        <v>704</v>
      </c>
      <c r="P174" s="95" t="s">
        <v>693</v>
      </c>
      <c r="Q174" s="100">
        <f t="shared" si="37"/>
        <v>26673000</v>
      </c>
      <c r="R174" s="100">
        <v>22672050</v>
      </c>
      <c r="S174" s="100">
        <v>3734220</v>
      </c>
      <c r="T174" s="100">
        <v>266730</v>
      </c>
      <c r="U174" s="124"/>
      <c r="V174" s="124">
        <v>5067870</v>
      </c>
      <c r="W174" s="124">
        <v>0</v>
      </c>
      <c r="X174" s="100">
        <f t="shared" si="36"/>
        <v>31740870</v>
      </c>
      <c r="Y174" s="100" t="s">
        <v>546</v>
      </c>
      <c r="Z174" s="100"/>
      <c r="AA174" s="72">
        <v>0</v>
      </c>
      <c r="AB174" s="106">
        <v>0</v>
      </c>
      <c r="AC174" s="87"/>
      <c r="AD174" s="87"/>
      <c r="AE174" s="87"/>
    </row>
    <row r="175" spans="2:31" s="5" customFormat="1" ht="86.25" customHeight="1" x14ac:dyDescent="0.3">
      <c r="B175" s="128">
        <f t="shared" si="34"/>
        <v>149</v>
      </c>
      <c r="C175" s="268"/>
      <c r="D175" s="57" t="s">
        <v>371</v>
      </c>
      <c r="E175" s="175">
        <v>114439</v>
      </c>
      <c r="F175" s="94" t="s">
        <v>372</v>
      </c>
      <c r="G175" s="168"/>
      <c r="H175" s="95" t="s">
        <v>644</v>
      </c>
      <c r="I175" s="96" t="s">
        <v>470</v>
      </c>
      <c r="J175" s="97">
        <v>43039</v>
      </c>
      <c r="K175" s="97" t="s">
        <v>381</v>
      </c>
      <c r="L175" s="98">
        <v>0.85</v>
      </c>
      <c r="M175" s="99" t="str">
        <f>VLOOKUP($E175,Sheet1!$A:$C,2,FALSE)</f>
        <v>Regiunea 3 Sud Muntenia</v>
      </c>
      <c r="N175" s="99" t="str">
        <f>VLOOKUP($E175,Sheet1!$A:$C,3,FALSE)</f>
        <v>Teleorman</v>
      </c>
      <c r="O175" s="95" t="s">
        <v>704</v>
      </c>
      <c r="P175" s="95" t="s">
        <v>693</v>
      </c>
      <c r="Q175" s="100">
        <f t="shared" si="37"/>
        <v>7590175.7400000002</v>
      </c>
      <c r="R175" s="100">
        <v>6451649.3799999999</v>
      </c>
      <c r="S175" s="100">
        <v>1062624.6000000001</v>
      </c>
      <c r="T175" s="100">
        <v>75901.759999999995</v>
      </c>
      <c r="U175" s="124"/>
      <c r="V175" s="124">
        <v>1442133.39</v>
      </c>
      <c r="W175" s="124">
        <v>0</v>
      </c>
      <c r="X175" s="100">
        <f t="shared" si="36"/>
        <v>9032309.1300000008</v>
      </c>
      <c r="Y175" s="100" t="s">
        <v>378</v>
      </c>
      <c r="Z175" s="100"/>
      <c r="AA175" s="72">
        <v>3631354.73</v>
      </c>
      <c r="AB175" s="72">
        <v>598105.49</v>
      </c>
      <c r="AC175" s="87"/>
      <c r="AD175" s="87"/>
      <c r="AE175" s="87"/>
    </row>
    <row r="176" spans="2:31" s="5" customFormat="1" ht="71.25" customHeight="1" x14ac:dyDescent="0.3">
      <c r="B176" s="128">
        <f t="shared" si="34"/>
        <v>150</v>
      </c>
      <c r="C176" s="268"/>
      <c r="D176" s="57" t="s">
        <v>649</v>
      </c>
      <c r="E176" s="175">
        <v>106397</v>
      </c>
      <c r="F176" s="94" t="s">
        <v>650</v>
      </c>
      <c r="G176" s="168"/>
      <c r="H176" s="99" t="s">
        <v>651</v>
      </c>
      <c r="I176" s="96" t="s">
        <v>470</v>
      </c>
      <c r="J176" s="97" t="s">
        <v>673</v>
      </c>
      <c r="K176" s="178" t="s">
        <v>1363</v>
      </c>
      <c r="L176" s="98">
        <v>0.85</v>
      </c>
      <c r="M176" s="99" t="str">
        <f>VLOOKUP($E176,Sheet1!$A:$C,2,FALSE)</f>
        <v>Regiunea 5 Vest</v>
      </c>
      <c r="N176" s="99" t="str">
        <f>VLOOKUP($E176,Sheet1!$A:$C,3,FALSE)</f>
        <v>Arad</v>
      </c>
      <c r="O176" s="95" t="s">
        <v>704</v>
      </c>
      <c r="P176" s="95" t="s">
        <v>693</v>
      </c>
      <c r="Q176" s="100">
        <f t="shared" si="37"/>
        <v>7282084.0300000003</v>
      </c>
      <c r="R176" s="100">
        <v>6189771.4299999997</v>
      </c>
      <c r="S176" s="100">
        <v>1019491.73</v>
      </c>
      <c r="T176" s="100">
        <v>72820.87</v>
      </c>
      <c r="U176" s="124"/>
      <c r="V176" s="124">
        <v>1383595.97</v>
      </c>
      <c r="W176" s="124">
        <v>0</v>
      </c>
      <c r="X176" s="100">
        <f t="shared" si="36"/>
        <v>8665680</v>
      </c>
      <c r="Y176" s="100" t="s">
        <v>378</v>
      </c>
      <c r="Z176" s="100"/>
      <c r="AA176" s="72">
        <v>618977.14</v>
      </c>
      <c r="AB176" s="106">
        <v>101949.17</v>
      </c>
      <c r="AC176" s="87"/>
      <c r="AD176" s="87"/>
      <c r="AE176" s="87"/>
    </row>
    <row r="177" spans="1:31" s="5" customFormat="1" ht="86.25" customHeight="1" x14ac:dyDescent="0.3">
      <c r="B177" s="128">
        <f t="shared" si="34"/>
        <v>151</v>
      </c>
      <c r="C177" s="268"/>
      <c r="D177" s="180" t="s">
        <v>654</v>
      </c>
      <c r="E177" s="179">
        <v>112553</v>
      </c>
      <c r="F177" s="94" t="s">
        <v>674</v>
      </c>
      <c r="G177" s="168"/>
      <c r="H177" s="99" t="s">
        <v>655</v>
      </c>
      <c r="I177" s="103" t="s">
        <v>470</v>
      </c>
      <c r="J177" s="104" t="s">
        <v>675</v>
      </c>
      <c r="K177" s="104">
        <v>43069</v>
      </c>
      <c r="L177" s="105">
        <v>0.85</v>
      </c>
      <c r="M177" s="99" t="str">
        <f>VLOOKUP($E177,Sheet1!$A:$C,2,FALSE)</f>
        <v>Regiunea 4 Sud-Vest</v>
      </c>
      <c r="N177" s="99" t="str">
        <f>VLOOKUP($E177,Sheet1!$A:$C,3,FALSE)</f>
        <v>Dolj</v>
      </c>
      <c r="O177" s="99" t="s">
        <v>704</v>
      </c>
      <c r="P177" s="99" t="s">
        <v>693</v>
      </c>
      <c r="Q177" s="100">
        <v>7422481</v>
      </c>
      <c r="R177" s="100">
        <f>+Q177*0.85</f>
        <v>6309108.8499999996</v>
      </c>
      <c r="S177" s="180">
        <f>+Q177*0.14</f>
        <v>1039147.3400000001</v>
      </c>
      <c r="T177" s="100">
        <f>+Q177*0.01</f>
        <v>74224.81</v>
      </c>
      <c r="U177" s="124"/>
      <c r="V177" s="124">
        <v>1410271.39</v>
      </c>
      <c r="W177" s="124">
        <v>0</v>
      </c>
      <c r="X177" s="100">
        <f t="shared" si="36"/>
        <v>8832752.3899999987</v>
      </c>
      <c r="Y177" s="180" t="s">
        <v>928</v>
      </c>
      <c r="Z177" s="100"/>
      <c r="AA177" s="72">
        <v>0</v>
      </c>
      <c r="AB177" s="106">
        <v>0</v>
      </c>
      <c r="AC177" s="87"/>
      <c r="AD177" s="87"/>
      <c r="AE177" s="87"/>
    </row>
    <row r="178" spans="1:31" s="5" customFormat="1" ht="86.25" customHeight="1" x14ac:dyDescent="0.3">
      <c r="A178" s="5" t="s">
        <v>1511</v>
      </c>
      <c r="B178" s="128">
        <f t="shared" si="34"/>
        <v>152</v>
      </c>
      <c r="C178" s="268"/>
      <c r="D178" s="57" t="s">
        <v>710</v>
      </c>
      <c r="E178" s="129">
        <v>119028</v>
      </c>
      <c r="F178" s="94" t="s">
        <v>712</v>
      </c>
      <c r="G178" s="168"/>
      <c r="H178" s="99" t="s">
        <v>711</v>
      </c>
      <c r="I178" s="103" t="s">
        <v>738</v>
      </c>
      <c r="J178" s="104" t="s">
        <v>713</v>
      </c>
      <c r="K178" s="181" t="s">
        <v>1348</v>
      </c>
      <c r="L178" s="98">
        <v>0.85</v>
      </c>
      <c r="M178" s="99" t="str">
        <f>VLOOKUP($E178,Sheet1!$A:$C,2,FALSE)</f>
        <v>Regiunea 1 Nord-Est</v>
      </c>
      <c r="N178" s="99" t="str">
        <f>VLOOKUP($E178,Sheet1!$A:$C,3,FALSE)</f>
        <v>Ilfov</v>
      </c>
      <c r="O178" s="95" t="s">
        <v>704</v>
      </c>
      <c r="P178" s="95" t="s">
        <v>693</v>
      </c>
      <c r="Q178" s="100">
        <f t="shared" si="37"/>
        <v>11645925.899999999</v>
      </c>
      <c r="R178" s="100">
        <v>9899037.0199999996</v>
      </c>
      <c r="S178" s="100">
        <v>1630429.63</v>
      </c>
      <c r="T178" s="100">
        <v>116459.25</v>
      </c>
      <c r="U178" s="124"/>
      <c r="V178" s="124">
        <v>2212725.9300000002</v>
      </c>
      <c r="W178" s="124">
        <v>0</v>
      </c>
      <c r="X178" s="100">
        <f t="shared" si="36"/>
        <v>13858651.829999998</v>
      </c>
      <c r="Y178" s="244" t="s">
        <v>1511</v>
      </c>
      <c r="Z178" s="100"/>
      <c r="AA178" s="72">
        <v>9899037.0199999996</v>
      </c>
      <c r="AB178" s="106">
        <v>1630429.6300000001</v>
      </c>
      <c r="AC178" s="87"/>
      <c r="AD178" s="87"/>
      <c r="AE178" s="87"/>
    </row>
    <row r="179" spans="1:31" s="5" customFormat="1" ht="86.25" customHeight="1" x14ac:dyDescent="0.3">
      <c r="B179" s="128">
        <f t="shared" si="34"/>
        <v>153</v>
      </c>
      <c r="C179" s="268"/>
      <c r="D179" s="57" t="s">
        <v>747</v>
      </c>
      <c r="E179" s="175">
        <v>118679</v>
      </c>
      <c r="F179" s="94" t="s">
        <v>748</v>
      </c>
      <c r="G179" s="168"/>
      <c r="H179" s="99" t="s">
        <v>749</v>
      </c>
      <c r="I179" s="103" t="s">
        <v>777</v>
      </c>
      <c r="J179" s="104" t="s">
        <v>769</v>
      </c>
      <c r="K179" s="104" t="s">
        <v>390</v>
      </c>
      <c r="L179" s="98">
        <v>0.85</v>
      </c>
      <c r="M179" s="99" t="str">
        <f>VLOOKUP($E179,Sheet1!$A:$C,2,FALSE)</f>
        <v>Regiunea 6 Nord-Vest</v>
      </c>
      <c r="N179" s="99" t="str">
        <f>VLOOKUP($E179,Sheet1!$A:$C,3,FALSE)</f>
        <v>Cluj</v>
      </c>
      <c r="O179" s="95" t="s">
        <v>704</v>
      </c>
      <c r="P179" s="95" t="s">
        <v>693</v>
      </c>
      <c r="Q179" s="100">
        <f>+R179+S179+T179</f>
        <v>701079342.10000002</v>
      </c>
      <c r="R179" s="100">
        <v>595917440.77999997</v>
      </c>
      <c r="S179" s="100">
        <v>91140314.469999999</v>
      </c>
      <c r="T179" s="100">
        <v>14021586.85</v>
      </c>
      <c r="U179" s="124"/>
      <c r="V179" s="124">
        <v>131140964.23999999</v>
      </c>
      <c r="W179" s="124">
        <v>0</v>
      </c>
      <c r="X179" s="100">
        <f t="shared" si="36"/>
        <v>832220306.34000003</v>
      </c>
      <c r="Y179" s="100" t="s">
        <v>378</v>
      </c>
      <c r="Z179" s="100"/>
      <c r="AA179" s="72">
        <v>24036570.379999999</v>
      </c>
      <c r="AB179" s="72">
        <v>367129.35000000003</v>
      </c>
      <c r="AC179" s="87"/>
      <c r="AD179" s="87"/>
      <c r="AE179" s="87"/>
    </row>
    <row r="180" spans="1:31" s="5" customFormat="1" ht="105.75" customHeight="1" x14ac:dyDescent="0.3">
      <c r="B180" s="128">
        <f t="shared" si="34"/>
        <v>154</v>
      </c>
      <c r="C180" s="268"/>
      <c r="D180" s="57" t="s">
        <v>754</v>
      </c>
      <c r="E180" s="175">
        <v>108495</v>
      </c>
      <c r="F180" s="94" t="s">
        <v>753</v>
      </c>
      <c r="G180" s="168"/>
      <c r="H180" s="99" t="s">
        <v>755</v>
      </c>
      <c r="I180" s="103" t="s">
        <v>778</v>
      </c>
      <c r="J180" s="104" t="s">
        <v>768</v>
      </c>
      <c r="K180" s="104" t="s">
        <v>1187</v>
      </c>
      <c r="L180" s="98">
        <v>0.85</v>
      </c>
      <c r="M180" s="99" t="str">
        <f>VLOOKUP($E180,Sheet1!$A:$C,2,FALSE)</f>
        <v>Regiunea 2 Sud-Est</v>
      </c>
      <c r="N180" s="99" t="str">
        <f>VLOOKUP($E180,Sheet1!$A:$C,3,FALSE)</f>
        <v>Galati</v>
      </c>
      <c r="O180" s="95" t="s">
        <v>704</v>
      </c>
      <c r="P180" s="95" t="s">
        <v>693</v>
      </c>
      <c r="Q180" s="100">
        <f t="shared" si="37"/>
        <v>602068190</v>
      </c>
      <c r="R180" s="100">
        <v>511757962</v>
      </c>
      <c r="S180" s="100">
        <v>78268862</v>
      </c>
      <c r="T180" s="100">
        <v>12041366</v>
      </c>
      <c r="U180" s="124"/>
      <c r="V180" s="124">
        <v>130502654.65000001</v>
      </c>
      <c r="W180" s="124">
        <v>90123336.790000007</v>
      </c>
      <c r="X180" s="100">
        <f t="shared" si="36"/>
        <v>822694181.43999994</v>
      </c>
      <c r="Y180" s="100" t="s">
        <v>378</v>
      </c>
      <c r="Z180" s="100"/>
      <c r="AA180" s="72">
        <v>69218727.230000004</v>
      </c>
      <c r="AB180" s="72">
        <v>7668133.8899999997</v>
      </c>
      <c r="AC180" s="87"/>
      <c r="AD180" s="87"/>
      <c r="AE180" s="87"/>
    </row>
    <row r="181" spans="1:31" s="5" customFormat="1" ht="105.75" customHeight="1" x14ac:dyDescent="0.3">
      <c r="B181" s="128">
        <f t="shared" si="34"/>
        <v>155</v>
      </c>
      <c r="C181" s="283"/>
      <c r="D181" s="57" t="s">
        <v>804</v>
      </c>
      <c r="E181" s="175">
        <v>116745</v>
      </c>
      <c r="F181" s="94" t="s">
        <v>809</v>
      </c>
      <c r="G181" s="168"/>
      <c r="H181" s="99" t="s">
        <v>805</v>
      </c>
      <c r="I181" s="96" t="s">
        <v>827</v>
      </c>
      <c r="J181" s="104" t="s">
        <v>810</v>
      </c>
      <c r="K181" s="104" t="s">
        <v>381</v>
      </c>
      <c r="L181" s="98">
        <v>0.85</v>
      </c>
      <c r="M181" s="99" t="str">
        <f>VLOOKUP($E181,Sheet1!$A:$C,2,FALSE)</f>
        <v>Regiunea 1 Nord-Est</v>
      </c>
      <c r="N181" s="99" t="str">
        <f>VLOOKUP($E181,Sheet1!$A:$C,3,FALSE)</f>
        <v>Neamt</v>
      </c>
      <c r="O181" s="95" t="s">
        <v>807</v>
      </c>
      <c r="P181" s="95" t="s">
        <v>693</v>
      </c>
      <c r="Q181" s="100">
        <f t="shared" si="37"/>
        <v>17066938.52</v>
      </c>
      <c r="R181" s="100">
        <v>14506897.74</v>
      </c>
      <c r="S181" s="100">
        <v>2389371.4</v>
      </c>
      <c r="T181" s="100">
        <v>170669.38</v>
      </c>
      <c r="U181" s="124">
        <v>0</v>
      </c>
      <c r="V181" s="124">
        <v>3242718.32</v>
      </c>
      <c r="W181" s="124">
        <v>0</v>
      </c>
      <c r="X181" s="100">
        <f t="shared" si="36"/>
        <v>20309656.84</v>
      </c>
      <c r="Y181" s="100" t="s">
        <v>378</v>
      </c>
      <c r="Z181" s="100"/>
      <c r="AA181" s="72">
        <v>8736757.3200000003</v>
      </c>
      <c r="AB181" s="72">
        <v>1438995.3199999998</v>
      </c>
      <c r="AC181" s="87"/>
      <c r="AD181" s="87"/>
      <c r="AE181" s="87"/>
    </row>
    <row r="182" spans="1:31" s="5" customFormat="1" ht="118.5" customHeight="1" x14ac:dyDescent="0.3">
      <c r="B182" s="128">
        <f t="shared" ref="B182:B192" si="38">+B181+1</f>
        <v>156</v>
      </c>
      <c r="C182" s="182"/>
      <c r="D182" s="57" t="s">
        <v>911</v>
      </c>
      <c r="E182" s="175">
        <v>105975</v>
      </c>
      <c r="F182" s="94" t="s">
        <v>917</v>
      </c>
      <c r="G182" s="168" t="s">
        <v>204</v>
      </c>
      <c r="H182" s="99" t="s">
        <v>912</v>
      </c>
      <c r="I182" s="103" t="s">
        <v>920</v>
      </c>
      <c r="J182" s="104" t="s">
        <v>1027</v>
      </c>
      <c r="K182" s="104" t="s">
        <v>1360</v>
      </c>
      <c r="L182" s="98">
        <v>0.85</v>
      </c>
      <c r="M182" s="99" t="s">
        <v>604</v>
      </c>
      <c r="N182" s="99" t="s">
        <v>626</v>
      </c>
      <c r="O182" s="95" t="s">
        <v>807</v>
      </c>
      <c r="P182" s="95" t="s">
        <v>693</v>
      </c>
      <c r="Q182" s="100">
        <v>3931886.6</v>
      </c>
      <c r="R182" s="100">
        <f>Q182*0.85</f>
        <v>3342103.61</v>
      </c>
      <c r="S182" s="100">
        <f>Q182*0.14</f>
        <v>550464.12400000007</v>
      </c>
      <c r="T182" s="100">
        <f>Q182*0.01</f>
        <v>39318.866000000002</v>
      </c>
      <c r="U182" s="124">
        <v>0</v>
      </c>
      <c r="V182" s="124">
        <v>747058.45</v>
      </c>
      <c r="W182" s="124">
        <v>0</v>
      </c>
      <c r="X182" s="100">
        <f t="shared" si="36"/>
        <v>4678945.05</v>
      </c>
      <c r="Y182" s="100" t="s">
        <v>378</v>
      </c>
      <c r="Z182" s="100"/>
      <c r="AA182" s="72">
        <v>0</v>
      </c>
      <c r="AB182" s="106">
        <v>0</v>
      </c>
      <c r="AC182" s="87"/>
      <c r="AD182" s="87"/>
      <c r="AE182" s="87"/>
    </row>
    <row r="183" spans="1:31" s="5" customFormat="1" ht="90" customHeight="1" x14ac:dyDescent="0.3">
      <c r="B183" s="128">
        <f t="shared" si="38"/>
        <v>157</v>
      </c>
      <c r="C183" s="182"/>
      <c r="D183" s="57" t="s">
        <v>1024</v>
      </c>
      <c r="E183" s="175">
        <v>122381</v>
      </c>
      <c r="F183" s="94" t="s">
        <v>1025</v>
      </c>
      <c r="G183" s="168" t="s">
        <v>204</v>
      </c>
      <c r="H183" s="99" t="s">
        <v>1026</v>
      </c>
      <c r="I183" s="103" t="s">
        <v>1024</v>
      </c>
      <c r="J183" s="104" t="s">
        <v>1028</v>
      </c>
      <c r="K183" s="104" t="s">
        <v>1358</v>
      </c>
      <c r="L183" s="98">
        <v>0.85</v>
      </c>
      <c r="M183" s="99" t="s">
        <v>613</v>
      </c>
      <c r="N183" s="99" t="s">
        <v>625</v>
      </c>
      <c r="O183" s="95" t="s">
        <v>807</v>
      </c>
      <c r="P183" s="95" t="s">
        <v>693</v>
      </c>
      <c r="Q183" s="100">
        <f t="shared" si="37"/>
        <v>7464359.2799999993</v>
      </c>
      <c r="R183" s="100">
        <v>6344705.3899999997</v>
      </c>
      <c r="S183" s="100">
        <v>1045010.31</v>
      </c>
      <c r="T183" s="100">
        <v>74643.58</v>
      </c>
      <c r="U183" s="124">
        <v>0</v>
      </c>
      <c r="V183" s="124">
        <v>1418228.26</v>
      </c>
      <c r="W183" s="124">
        <v>0</v>
      </c>
      <c r="X183" s="100">
        <f t="shared" si="36"/>
        <v>8882587.5399999991</v>
      </c>
      <c r="Y183" s="100" t="s">
        <v>378</v>
      </c>
      <c r="Z183" s="100"/>
      <c r="AA183" s="61">
        <v>2925159.83</v>
      </c>
      <c r="AB183" s="64">
        <v>481791.03</v>
      </c>
      <c r="AC183" s="87"/>
      <c r="AD183" s="87"/>
      <c r="AE183" s="87"/>
    </row>
    <row r="184" spans="1:31" s="5" customFormat="1" ht="69" customHeight="1" x14ac:dyDescent="0.3">
      <c r="B184" s="128">
        <f t="shared" si="38"/>
        <v>158</v>
      </c>
      <c r="C184" s="182"/>
      <c r="D184" s="57" t="s">
        <v>1054</v>
      </c>
      <c r="E184" s="175">
        <v>122160</v>
      </c>
      <c r="F184" s="94" t="s">
        <v>1057</v>
      </c>
      <c r="G184" s="168" t="s">
        <v>1056</v>
      </c>
      <c r="H184" s="99" t="s">
        <v>1055</v>
      </c>
      <c r="I184" s="103" t="s">
        <v>1054</v>
      </c>
      <c r="J184" s="104" t="s">
        <v>1058</v>
      </c>
      <c r="K184" s="104" t="s">
        <v>1344</v>
      </c>
      <c r="L184" s="98">
        <v>0.85</v>
      </c>
      <c r="M184" s="99" t="s">
        <v>613</v>
      </c>
      <c r="N184" s="99" t="s">
        <v>407</v>
      </c>
      <c r="O184" s="95" t="s">
        <v>807</v>
      </c>
      <c r="P184" s="95" t="s">
        <v>693</v>
      </c>
      <c r="Q184" s="100">
        <f t="shared" si="37"/>
        <v>7422480.9999999991</v>
      </c>
      <c r="R184" s="100">
        <v>6309108.8499999996</v>
      </c>
      <c r="S184" s="100">
        <v>1039147.34</v>
      </c>
      <c r="T184" s="100">
        <v>74224.81</v>
      </c>
      <c r="U184" s="124">
        <v>0</v>
      </c>
      <c r="V184" s="124">
        <v>1410271.39</v>
      </c>
      <c r="W184" s="124">
        <v>0</v>
      </c>
      <c r="X184" s="100">
        <f t="shared" si="36"/>
        <v>8832752.3899999987</v>
      </c>
      <c r="Y184" s="100" t="s">
        <v>378</v>
      </c>
      <c r="Z184" s="100"/>
      <c r="AA184" s="72">
        <v>4816985.25</v>
      </c>
      <c r="AB184" s="106">
        <v>793385.79999999993</v>
      </c>
      <c r="AC184" s="87"/>
      <c r="AD184" s="87"/>
      <c r="AE184" s="87"/>
    </row>
    <row r="185" spans="1:31" s="5" customFormat="1" ht="92.25" customHeight="1" x14ac:dyDescent="0.3">
      <c r="B185" s="128">
        <f t="shared" si="38"/>
        <v>159</v>
      </c>
      <c r="C185" s="182"/>
      <c r="D185" s="57" t="s">
        <v>1082</v>
      </c>
      <c r="E185" s="175">
        <v>108929</v>
      </c>
      <c r="F185" s="94" t="s">
        <v>1084</v>
      </c>
      <c r="G185" s="168" t="s">
        <v>1077</v>
      </c>
      <c r="H185" s="99" t="s">
        <v>1083</v>
      </c>
      <c r="I185" s="103" t="s">
        <v>1082</v>
      </c>
      <c r="J185" s="104" t="s">
        <v>1086</v>
      </c>
      <c r="K185" s="104" t="s">
        <v>1085</v>
      </c>
      <c r="L185" s="98">
        <v>0.85</v>
      </c>
      <c r="M185" s="99" t="s">
        <v>610</v>
      </c>
      <c r="N185" s="99" t="s">
        <v>611</v>
      </c>
      <c r="O185" s="95" t="s">
        <v>807</v>
      </c>
      <c r="P185" s="95" t="s">
        <v>693</v>
      </c>
      <c r="Q185" s="100">
        <f t="shared" si="37"/>
        <v>18700000</v>
      </c>
      <c r="R185" s="100">
        <v>15895000</v>
      </c>
      <c r="S185" s="100">
        <v>2618000</v>
      </c>
      <c r="T185" s="100">
        <v>187000</v>
      </c>
      <c r="U185" s="124">
        <v>0</v>
      </c>
      <c r="V185" s="124">
        <v>3553000</v>
      </c>
      <c r="W185" s="124">
        <v>0</v>
      </c>
      <c r="X185" s="100">
        <f t="shared" si="36"/>
        <v>22253000</v>
      </c>
      <c r="Y185" s="100" t="s">
        <v>378</v>
      </c>
      <c r="Z185" s="100"/>
      <c r="AA185" s="72">
        <v>0</v>
      </c>
      <c r="AB185" s="106">
        <v>0</v>
      </c>
      <c r="AC185" s="87"/>
      <c r="AD185" s="87"/>
      <c r="AE185" s="87"/>
    </row>
    <row r="186" spans="1:31" s="5" customFormat="1" ht="84.75" customHeight="1" x14ac:dyDescent="0.3">
      <c r="B186" s="128">
        <f t="shared" si="38"/>
        <v>160</v>
      </c>
      <c r="C186" s="182"/>
      <c r="D186" s="57" t="s">
        <v>1181</v>
      </c>
      <c r="E186" s="175">
        <v>115525</v>
      </c>
      <c r="F186" s="94" t="s">
        <v>1185</v>
      </c>
      <c r="G186" s="168" t="s">
        <v>1077</v>
      </c>
      <c r="H186" s="99" t="s">
        <v>1182</v>
      </c>
      <c r="I186" s="103" t="s">
        <v>1191</v>
      </c>
      <c r="J186" s="104" t="s">
        <v>1186</v>
      </c>
      <c r="K186" s="104" t="s">
        <v>1187</v>
      </c>
      <c r="L186" s="98">
        <v>0.85</v>
      </c>
      <c r="M186" s="99" t="s">
        <v>1183</v>
      </c>
      <c r="N186" s="99" t="s">
        <v>1184</v>
      </c>
      <c r="O186" s="95" t="s">
        <v>807</v>
      </c>
      <c r="P186" s="95" t="s">
        <v>693</v>
      </c>
      <c r="Q186" s="100">
        <f t="shared" si="37"/>
        <v>2241900010.9999995</v>
      </c>
      <c r="R186" s="100">
        <v>1905615009.3499999</v>
      </c>
      <c r="S186" s="100">
        <v>291447001.43000001</v>
      </c>
      <c r="T186" s="100">
        <v>44838000.219999999</v>
      </c>
      <c r="U186" s="124">
        <v>0</v>
      </c>
      <c r="V186" s="124">
        <v>420788772.5</v>
      </c>
      <c r="W186" s="124">
        <v>0</v>
      </c>
      <c r="X186" s="100">
        <f t="shared" si="36"/>
        <v>2662688783.4999995</v>
      </c>
      <c r="Y186" s="100" t="s">
        <v>378</v>
      </c>
      <c r="Z186" s="100"/>
      <c r="AA186" s="72">
        <v>23740339.09</v>
      </c>
      <c r="AB186" s="106">
        <v>748067.8</v>
      </c>
      <c r="AC186" s="87"/>
      <c r="AD186" s="87"/>
      <c r="AE186" s="87"/>
    </row>
    <row r="187" spans="1:31" s="5" customFormat="1" ht="106.5" customHeight="1" x14ac:dyDescent="0.3">
      <c r="B187" s="128">
        <f t="shared" si="38"/>
        <v>161</v>
      </c>
      <c r="C187" s="182"/>
      <c r="D187" s="57" t="s">
        <v>1250</v>
      </c>
      <c r="E187" s="175">
        <v>123224</v>
      </c>
      <c r="F187" s="94" t="s">
        <v>1260</v>
      </c>
      <c r="G187" s="168" t="s">
        <v>1077</v>
      </c>
      <c r="H187" s="99" t="s">
        <v>1251</v>
      </c>
      <c r="I187" s="103" t="s">
        <v>1258</v>
      </c>
      <c r="J187" s="104" t="s">
        <v>1261</v>
      </c>
      <c r="K187" s="104" t="s">
        <v>381</v>
      </c>
      <c r="L187" s="98">
        <v>0.85</v>
      </c>
      <c r="M187" s="99" t="s">
        <v>610</v>
      </c>
      <c r="N187" s="99" t="s">
        <v>625</v>
      </c>
      <c r="O187" s="95" t="s">
        <v>807</v>
      </c>
      <c r="P187" s="95" t="s">
        <v>693</v>
      </c>
      <c r="Q187" s="100">
        <f t="shared" si="37"/>
        <v>13556480</v>
      </c>
      <c r="R187" s="100">
        <v>11523008</v>
      </c>
      <c r="S187" s="100">
        <v>1897907.2</v>
      </c>
      <c r="T187" s="100">
        <v>135564.79999999999</v>
      </c>
      <c r="U187" s="124">
        <v>0</v>
      </c>
      <c r="V187" s="124">
        <v>2575731.2000000002</v>
      </c>
      <c r="W187" s="124">
        <v>0</v>
      </c>
      <c r="X187" s="100">
        <f t="shared" si="36"/>
        <v>16132211.199999999</v>
      </c>
      <c r="Y187" s="100" t="s">
        <v>378</v>
      </c>
      <c r="Z187" s="100"/>
      <c r="AA187" s="72">
        <v>1152300.8</v>
      </c>
      <c r="AB187" s="72">
        <v>189790.72</v>
      </c>
      <c r="AC187" s="87"/>
      <c r="AD187" s="87"/>
      <c r="AE187" s="87"/>
    </row>
    <row r="188" spans="1:31" s="5" customFormat="1" ht="106.5" customHeight="1" x14ac:dyDescent="0.3">
      <c r="B188" s="128">
        <f t="shared" si="38"/>
        <v>162</v>
      </c>
      <c r="C188" s="182"/>
      <c r="D188" s="57" t="s">
        <v>1281</v>
      </c>
      <c r="E188" s="175">
        <v>108858</v>
      </c>
      <c r="F188" s="94" t="s">
        <v>1284</v>
      </c>
      <c r="G188" s="168" t="s">
        <v>1077</v>
      </c>
      <c r="H188" s="99" t="s">
        <v>1282</v>
      </c>
      <c r="I188" s="103" t="s">
        <v>1308</v>
      </c>
      <c r="J188" s="104" t="s">
        <v>1285</v>
      </c>
      <c r="K188" s="104" t="s">
        <v>1187</v>
      </c>
      <c r="L188" s="98">
        <v>0.85</v>
      </c>
      <c r="M188" s="99" t="s">
        <v>610</v>
      </c>
      <c r="N188" s="99" t="s">
        <v>1283</v>
      </c>
      <c r="O188" s="95" t="s">
        <v>807</v>
      </c>
      <c r="P188" s="95" t="s">
        <v>808</v>
      </c>
      <c r="Q188" s="100">
        <f t="shared" si="37"/>
        <v>1640654623.98</v>
      </c>
      <c r="R188" s="100">
        <v>1394556430.3800001</v>
      </c>
      <c r="S188" s="100">
        <v>213285101.12</v>
      </c>
      <c r="T188" s="100">
        <v>32813092.48</v>
      </c>
      <c r="U188" s="124">
        <v>0</v>
      </c>
      <c r="V188" s="124">
        <v>326166273.76999998</v>
      </c>
      <c r="W188" s="124">
        <v>0</v>
      </c>
      <c r="X188" s="100">
        <f t="shared" si="36"/>
        <v>1966820897.75</v>
      </c>
      <c r="Y188" s="100" t="s">
        <v>378</v>
      </c>
      <c r="Z188" s="100"/>
      <c r="AA188" s="72">
        <v>0</v>
      </c>
      <c r="AB188" s="72">
        <v>0</v>
      </c>
      <c r="AC188" s="87"/>
      <c r="AD188" s="87"/>
      <c r="AE188" s="87"/>
    </row>
    <row r="189" spans="1:31" s="5" customFormat="1" ht="165" customHeight="1" x14ac:dyDescent="0.3">
      <c r="B189" s="128">
        <f t="shared" si="38"/>
        <v>163</v>
      </c>
      <c r="C189" s="182"/>
      <c r="D189" s="57" t="s">
        <v>1279</v>
      </c>
      <c r="E189" s="57">
        <v>125325</v>
      </c>
      <c r="F189" s="57" t="s">
        <v>1301</v>
      </c>
      <c r="G189" s="168" t="s">
        <v>1077</v>
      </c>
      <c r="H189" s="99" t="s">
        <v>1280</v>
      </c>
      <c r="I189" s="103" t="s">
        <v>1307</v>
      </c>
      <c r="J189" s="104" t="s">
        <v>1303</v>
      </c>
      <c r="K189" s="104" t="s">
        <v>1302</v>
      </c>
      <c r="L189" s="98">
        <v>0.85</v>
      </c>
      <c r="M189" s="99" t="s">
        <v>609</v>
      </c>
      <c r="N189" s="99" t="s">
        <v>639</v>
      </c>
      <c r="O189" s="95" t="s">
        <v>807</v>
      </c>
      <c r="P189" s="95" t="s">
        <v>808</v>
      </c>
      <c r="Q189" s="100">
        <f t="shared" si="37"/>
        <v>1221642153.52</v>
      </c>
      <c r="R189" s="100">
        <v>1038395830.49</v>
      </c>
      <c r="S189" s="100">
        <v>158813479.94999999</v>
      </c>
      <c r="T189" s="100">
        <v>24432843.079999998</v>
      </c>
      <c r="U189" s="124">
        <v>0</v>
      </c>
      <c r="V189" s="124">
        <v>228759219.74000001</v>
      </c>
      <c r="W189" s="124">
        <v>0</v>
      </c>
      <c r="X189" s="100">
        <f t="shared" si="36"/>
        <v>1450401373.26</v>
      </c>
      <c r="Y189" s="100" t="s">
        <v>378</v>
      </c>
      <c r="Z189" s="100"/>
      <c r="AA189" s="72">
        <v>0</v>
      </c>
      <c r="AB189" s="72">
        <v>0</v>
      </c>
      <c r="AC189" s="87"/>
      <c r="AD189" s="87"/>
      <c r="AE189" s="87"/>
    </row>
    <row r="190" spans="1:31" s="5" customFormat="1" ht="165" customHeight="1" x14ac:dyDescent="0.3">
      <c r="B190" s="128">
        <f t="shared" si="38"/>
        <v>164</v>
      </c>
      <c r="C190" s="182"/>
      <c r="D190" s="57" t="s">
        <v>1405</v>
      </c>
      <c r="E190" s="175">
        <v>105504</v>
      </c>
      <c r="F190" s="94" t="s">
        <v>1407</v>
      </c>
      <c r="G190" s="168" t="s">
        <v>1077</v>
      </c>
      <c r="H190" s="99" t="s">
        <v>1406</v>
      </c>
      <c r="I190" s="103" t="s">
        <v>1429</v>
      </c>
      <c r="J190" s="104" t="s">
        <v>1408</v>
      </c>
      <c r="K190" s="104" t="s">
        <v>1355</v>
      </c>
      <c r="L190" s="98">
        <v>0.85</v>
      </c>
      <c r="M190" s="99" t="s">
        <v>613</v>
      </c>
      <c r="N190" s="99" t="s">
        <v>627</v>
      </c>
      <c r="O190" s="95" t="s">
        <v>807</v>
      </c>
      <c r="P190" s="95" t="s">
        <v>819</v>
      </c>
      <c r="Q190" s="100">
        <f t="shared" si="37"/>
        <v>5506518</v>
      </c>
      <c r="R190" s="100">
        <v>4680540.3099999996</v>
      </c>
      <c r="S190" s="100">
        <v>770912.52</v>
      </c>
      <c r="T190" s="100">
        <v>55065.17</v>
      </c>
      <c r="U190" s="124">
        <v>0</v>
      </c>
      <c r="V190" s="124">
        <v>1060264.1299999999</v>
      </c>
      <c r="W190" s="124">
        <v>0</v>
      </c>
      <c r="X190" s="100">
        <f t="shared" si="36"/>
        <v>6566782.1299999999</v>
      </c>
      <c r="Y190" s="100" t="s">
        <v>378</v>
      </c>
      <c r="Z190" s="100"/>
      <c r="AA190" s="72">
        <v>0</v>
      </c>
      <c r="AB190" s="72">
        <v>0</v>
      </c>
      <c r="AC190" s="87"/>
      <c r="AD190" s="87"/>
      <c r="AE190" s="87"/>
    </row>
    <row r="191" spans="1:31" s="5" customFormat="1" ht="165" customHeight="1" x14ac:dyDescent="0.3">
      <c r="B191" s="128">
        <f t="shared" si="38"/>
        <v>165</v>
      </c>
      <c r="C191" s="182"/>
      <c r="D191" s="57" t="s">
        <v>1409</v>
      </c>
      <c r="E191" s="175">
        <v>125651</v>
      </c>
      <c r="F191" s="94" t="s">
        <v>1410</v>
      </c>
      <c r="G191" s="168" t="s">
        <v>1077</v>
      </c>
      <c r="H191" s="99" t="s">
        <v>112</v>
      </c>
      <c r="I191" s="103"/>
      <c r="J191" s="104"/>
      <c r="K191" s="104"/>
      <c r="L191" s="98">
        <v>0.85</v>
      </c>
      <c r="M191" s="99" t="s">
        <v>604</v>
      </c>
      <c r="N191" s="99" t="s">
        <v>605</v>
      </c>
      <c r="O191" s="95" t="s">
        <v>807</v>
      </c>
      <c r="P191" s="95" t="s">
        <v>840</v>
      </c>
      <c r="Q191" s="100">
        <f t="shared" si="37"/>
        <v>744408761</v>
      </c>
      <c r="R191" s="100">
        <v>632747446.85000002</v>
      </c>
      <c r="S191" s="100">
        <v>96773142.150000006</v>
      </c>
      <c r="T191" s="100">
        <v>14888172</v>
      </c>
      <c r="U191" s="124">
        <v>0</v>
      </c>
      <c r="V191" s="124">
        <v>158837123.69</v>
      </c>
      <c r="W191" s="124">
        <v>95307833.469999999</v>
      </c>
      <c r="X191" s="100">
        <f t="shared" si="36"/>
        <v>998553718.16000009</v>
      </c>
      <c r="Y191" s="100" t="s">
        <v>378</v>
      </c>
      <c r="Z191" s="100"/>
      <c r="AA191" s="72">
        <v>0</v>
      </c>
      <c r="AB191" s="72">
        <v>0</v>
      </c>
      <c r="AC191" s="87"/>
      <c r="AD191" s="87"/>
      <c r="AE191" s="87"/>
    </row>
    <row r="192" spans="1:31" s="5" customFormat="1" ht="165" customHeight="1" x14ac:dyDescent="0.3">
      <c r="B192" s="128">
        <f t="shared" si="38"/>
        <v>166</v>
      </c>
      <c r="C192" s="234"/>
      <c r="D192" s="233" t="s">
        <v>1471</v>
      </c>
      <c r="E192" s="175">
        <v>126408</v>
      </c>
      <c r="F192" s="94" t="s">
        <v>1474</v>
      </c>
      <c r="G192" s="168" t="s">
        <v>1077</v>
      </c>
      <c r="H192" s="99" t="s">
        <v>1472</v>
      </c>
      <c r="I192" s="103"/>
      <c r="J192" s="104" t="s">
        <v>1475</v>
      </c>
      <c r="K192" s="104" t="s">
        <v>1476</v>
      </c>
      <c r="L192" s="98">
        <v>0.85</v>
      </c>
      <c r="M192" s="99" t="s">
        <v>613</v>
      </c>
      <c r="N192" s="99" t="s">
        <v>1473</v>
      </c>
      <c r="O192" s="95" t="s">
        <v>807</v>
      </c>
      <c r="P192" s="95" t="s">
        <v>974</v>
      </c>
      <c r="Q192" s="100">
        <f t="shared" si="37"/>
        <v>1595461419.2299998</v>
      </c>
      <c r="R192" s="239">
        <v>1356142206.3599999</v>
      </c>
      <c r="S192" s="239">
        <v>207409984.5</v>
      </c>
      <c r="T192" s="239">
        <v>31909228.370000001</v>
      </c>
      <c r="U192" s="215">
        <v>0</v>
      </c>
      <c r="V192" s="215">
        <v>333659840.83999997</v>
      </c>
      <c r="W192" s="215">
        <v>185385241.47999999</v>
      </c>
      <c r="X192" s="100">
        <f>+R192+S192+T192+V192+W192</f>
        <v>2114506501.5499997</v>
      </c>
      <c r="Y192" s="100" t="s">
        <v>378</v>
      </c>
      <c r="Z192" s="100"/>
      <c r="AA192" s="72">
        <v>0</v>
      </c>
      <c r="AB192" s="72">
        <v>0</v>
      </c>
      <c r="AC192" s="87"/>
      <c r="AD192" s="87"/>
      <c r="AE192" s="87"/>
    </row>
    <row r="193" spans="2:31" ht="25.5" customHeight="1" x14ac:dyDescent="0.3">
      <c r="B193" s="166"/>
      <c r="C193" s="112" t="s">
        <v>15</v>
      </c>
      <c r="D193" s="112"/>
      <c r="E193" s="112"/>
      <c r="F193" s="112"/>
      <c r="G193" s="112"/>
      <c r="H193" s="112"/>
      <c r="I193" s="167"/>
      <c r="J193" s="112"/>
      <c r="K193" s="112"/>
      <c r="L193" s="112"/>
      <c r="M193" s="112"/>
      <c r="N193" s="112"/>
      <c r="O193" s="112"/>
      <c r="P193" s="112"/>
      <c r="Q193" s="113">
        <f>SUM(Q115:Q192)</f>
        <v>14351588945.879999</v>
      </c>
      <c r="R193" s="113">
        <f t="shared" ref="R193:AB193" si="39">SUM(R115:R192)</f>
        <v>12198850605.504004</v>
      </c>
      <c r="S193" s="113">
        <f t="shared" si="39"/>
        <v>1869761814.6763003</v>
      </c>
      <c r="T193" s="113">
        <f t="shared" si="39"/>
        <v>282976525.6997</v>
      </c>
      <c r="U193" s="113">
        <f t="shared" si="39"/>
        <v>0</v>
      </c>
      <c r="V193" s="113">
        <f t="shared" si="39"/>
        <v>3008707957.1200004</v>
      </c>
      <c r="W193" s="113">
        <f t="shared" si="39"/>
        <v>1058083852.7500001</v>
      </c>
      <c r="X193" s="113">
        <f t="shared" si="39"/>
        <v>18418380755.75</v>
      </c>
      <c r="Y193" s="113">
        <f t="shared" si="39"/>
        <v>0</v>
      </c>
      <c r="Z193" s="113">
        <f t="shared" si="39"/>
        <v>0</v>
      </c>
      <c r="AA193" s="113">
        <f t="shared" si="39"/>
        <v>1307592454.7799997</v>
      </c>
      <c r="AB193" s="113">
        <f t="shared" si="39"/>
        <v>163074423.04000002</v>
      </c>
      <c r="AC193" s="87"/>
      <c r="AD193" s="87"/>
      <c r="AE193" s="87"/>
    </row>
    <row r="194" spans="2:31" s="5" customFormat="1" ht="26.25" customHeight="1" x14ac:dyDescent="0.3">
      <c r="B194" s="130"/>
      <c r="C194" s="131" t="s">
        <v>56</v>
      </c>
      <c r="D194" s="131"/>
      <c r="E194" s="131"/>
      <c r="F194" s="131"/>
      <c r="G194" s="131"/>
      <c r="H194" s="131"/>
      <c r="I194" s="132"/>
      <c r="J194" s="131"/>
      <c r="K194" s="131"/>
      <c r="L194" s="131"/>
      <c r="M194" s="131"/>
      <c r="N194" s="131"/>
      <c r="O194" s="131"/>
      <c r="P194" s="131"/>
      <c r="Q194" s="133">
        <f>+Q193+Q114</f>
        <v>15313254865.639999</v>
      </c>
      <c r="R194" s="133">
        <f>+R114+R193</f>
        <v>13016266636.605003</v>
      </c>
      <c r="S194" s="133">
        <f>+S114+S193</f>
        <v>1995517388.9381003</v>
      </c>
      <c r="T194" s="133">
        <f>+T114+T193</f>
        <v>301470840.09689999</v>
      </c>
      <c r="U194" s="133"/>
      <c r="V194" s="133">
        <f>+V114+V193</f>
        <v>3291312083.2600002</v>
      </c>
      <c r="W194" s="133">
        <f>+W114+W193</f>
        <v>1140073275.72</v>
      </c>
      <c r="X194" s="133">
        <f>+X114+X193</f>
        <v>19744640224.619999</v>
      </c>
      <c r="Y194" s="133"/>
      <c r="Z194" s="133"/>
      <c r="AA194" s="134">
        <f>+AA193+AA114</f>
        <v>1818952207.8499999</v>
      </c>
      <c r="AB194" s="135">
        <f>+AB193+AB114</f>
        <v>241282385.28000003</v>
      </c>
      <c r="AC194" s="87"/>
      <c r="AD194" s="87"/>
      <c r="AE194" s="87"/>
    </row>
    <row r="195" spans="2:31" s="5" customFormat="1" ht="26.25" customHeight="1" x14ac:dyDescent="0.3">
      <c r="B195" s="183"/>
      <c r="C195" s="90" t="s">
        <v>73</v>
      </c>
      <c r="D195" s="90"/>
      <c r="E195" s="90"/>
      <c r="F195" s="89"/>
      <c r="G195" s="89"/>
      <c r="H195" s="89"/>
      <c r="I195" s="137"/>
      <c r="J195" s="89"/>
      <c r="K195" s="89"/>
      <c r="L195" s="89"/>
      <c r="M195" s="89"/>
      <c r="N195" s="89"/>
      <c r="O195" s="89"/>
      <c r="P195" s="89"/>
      <c r="Q195" s="138"/>
      <c r="R195" s="138"/>
      <c r="S195" s="138"/>
      <c r="T195" s="138"/>
      <c r="U195" s="138"/>
      <c r="V195" s="138"/>
      <c r="W195" s="138"/>
      <c r="X195" s="138"/>
      <c r="Y195" s="138"/>
      <c r="Z195" s="138"/>
      <c r="AA195" s="161"/>
      <c r="AB195" s="162"/>
      <c r="AC195" s="87"/>
      <c r="AD195" s="87"/>
      <c r="AE195" s="87"/>
    </row>
    <row r="196" spans="2:31" s="5" customFormat="1" ht="82.5" customHeight="1" x14ac:dyDescent="0.3">
      <c r="B196" s="128">
        <f>+B192+1</f>
        <v>167</v>
      </c>
      <c r="C196" s="267" t="s">
        <v>698</v>
      </c>
      <c r="D196" s="57" t="s">
        <v>76</v>
      </c>
      <c r="E196" s="57">
        <v>101985</v>
      </c>
      <c r="F196" s="94" t="s">
        <v>291</v>
      </c>
      <c r="G196" s="265" t="s">
        <v>1465</v>
      </c>
      <c r="H196" s="95" t="s">
        <v>108</v>
      </c>
      <c r="I196" s="96" t="s">
        <v>524</v>
      </c>
      <c r="J196" s="97">
        <v>42858</v>
      </c>
      <c r="K196" s="97">
        <v>43769</v>
      </c>
      <c r="L196" s="98">
        <v>0.85</v>
      </c>
      <c r="M196" s="99" t="str">
        <f>VLOOKUP($E196,Sheet1!$A:$C,2,FALSE)</f>
        <v>Regiunea 7 Centru</v>
      </c>
      <c r="N196" s="99" t="str">
        <f>VLOOKUP($E196,Sheet1!$A:$C,3,FALSE)</f>
        <v>Alba</v>
      </c>
      <c r="O196" s="95" t="s">
        <v>376</v>
      </c>
      <c r="P196" s="101" t="s">
        <v>694</v>
      </c>
      <c r="Q196" s="101">
        <f t="shared" si="35"/>
        <v>4052494.76</v>
      </c>
      <c r="R196" s="100">
        <v>3444620.55</v>
      </c>
      <c r="S196" s="100">
        <v>607874.21</v>
      </c>
      <c r="T196" s="100">
        <v>0</v>
      </c>
      <c r="U196" s="100">
        <v>0</v>
      </c>
      <c r="V196" s="100">
        <v>0</v>
      </c>
      <c r="W196" s="100">
        <v>0</v>
      </c>
      <c r="X196" s="100">
        <f t="shared" ref="X196:X257" si="40">R196+S196+T196+V196+W196</f>
        <v>4052494.76</v>
      </c>
      <c r="Y196" s="100" t="s">
        <v>378</v>
      </c>
      <c r="Z196" s="100"/>
      <c r="AA196" s="60">
        <v>2813839.88</v>
      </c>
      <c r="AB196" s="63">
        <v>447928.68000000005</v>
      </c>
      <c r="AC196" s="87"/>
      <c r="AD196" s="87"/>
      <c r="AE196" s="87"/>
    </row>
    <row r="197" spans="2:31" s="5" customFormat="1" ht="128.25" customHeight="1" x14ac:dyDescent="0.3">
      <c r="B197" s="128">
        <f t="shared" ref="B197:B254" si="41">B196+1</f>
        <v>168</v>
      </c>
      <c r="C197" s="268"/>
      <c r="D197" s="57" t="s">
        <v>77</v>
      </c>
      <c r="E197" s="57">
        <v>102123</v>
      </c>
      <c r="F197" s="94" t="s">
        <v>292</v>
      </c>
      <c r="G197" s="265"/>
      <c r="H197" s="95" t="s">
        <v>107</v>
      </c>
      <c r="I197" s="96" t="s">
        <v>440</v>
      </c>
      <c r="J197" s="97">
        <v>42858</v>
      </c>
      <c r="K197" s="97">
        <v>43646</v>
      </c>
      <c r="L197" s="98">
        <v>0.85</v>
      </c>
      <c r="M197" s="99" t="str">
        <f>VLOOKUP($E197,Sheet1!$A:$C,2,FALSE)</f>
        <v>Regiunea 8 Bucureşti-Ilfov</v>
      </c>
      <c r="N197" s="99" t="str">
        <f>VLOOKUP($E197,Sheet1!$A:$C,3,FALSE)</f>
        <v>Calarasi</v>
      </c>
      <c r="O197" s="95" t="s">
        <v>376</v>
      </c>
      <c r="P197" s="101" t="s">
        <v>694</v>
      </c>
      <c r="Q197" s="101">
        <f t="shared" si="35"/>
        <v>6067614.7300000004</v>
      </c>
      <c r="R197" s="100">
        <v>5157472.5205000006</v>
      </c>
      <c r="S197" s="100">
        <v>910142.2095</v>
      </c>
      <c r="T197" s="100">
        <v>0</v>
      </c>
      <c r="U197" s="100">
        <v>0</v>
      </c>
      <c r="V197" s="100">
        <v>0</v>
      </c>
      <c r="W197" s="100">
        <v>0</v>
      </c>
      <c r="X197" s="100">
        <f t="shared" si="40"/>
        <v>6067614.7300000004</v>
      </c>
      <c r="Y197" s="100" t="s">
        <v>378</v>
      </c>
      <c r="Z197" s="100"/>
      <c r="AA197" s="60">
        <v>2707063.45</v>
      </c>
      <c r="AB197" s="60">
        <v>449058.25999999989</v>
      </c>
      <c r="AC197" s="87"/>
      <c r="AD197" s="87"/>
      <c r="AE197" s="87"/>
    </row>
    <row r="198" spans="2:31" s="5" customFormat="1" ht="110.25" customHeight="1" x14ac:dyDescent="0.3">
      <c r="B198" s="128">
        <f t="shared" si="41"/>
        <v>169</v>
      </c>
      <c r="C198" s="268"/>
      <c r="D198" s="57" t="s">
        <v>1466</v>
      </c>
      <c r="E198" s="57">
        <v>102491</v>
      </c>
      <c r="F198" s="94" t="s">
        <v>293</v>
      </c>
      <c r="G198" s="265"/>
      <c r="H198" s="95" t="s">
        <v>110</v>
      </c>
      <c r="I198" s="96" t="s">
        <v>491</v>
      </c>
      <c r="J198" s="97">
        <v>42860</v>
      </c>
      <c r="K198" s="95" t="s">
        <v>492</v>
      </c>
      <c r="L198" s="98">
        <v>0.85</v>
      </c>
      <c r="M198" s="99" t="str">
        <f>VLOOKUP($E198,Sheet1!$A:$C,2,FALSE)</f>
        <v>Regiunea 3 Sud Muntenia,Regiunea 4 Sud-Vest</v>
      </c>
      <c r="N198" s="99" t="str">
        <f>VLOOKUP($E198,Sheet1!$A:$C,3,FALSE)</f>
        <v>Olt,Teleorman</v>
      </c>
      <c r="O198" s="95" t="s">
        <v>376</v>
      </c>
      <c r="P198" s="101" t="s">
        <v>694</v>
      </c>
      <c r="Q198" s="101">
        <f t="shared" si="35"/>
        <v>4789488</v>
      </c>
      <c r="R198" s="100">
        <v>4071064.8</v>
      </c>
      <c r="S198" s="100">
        <v>718423.2</v>
      </c>
      <c r="T198" s="100">
        <v>0</v>
      </c>
      <c r="U198" s="100">
        <v>0</v>
      </c>
      <c r="V198" s="100">
        <v>0</v>
      </c>
      <c r="W198" s="100">
        <v>0</v>
      </c>
      <c r="X198" s="100">
        <f t="shared" si="40"/>
        <v>4789488</v>
      </c>
      <c r="Y198" s="100" t="s">
        <v>378</v>
      </c>
      <c r="Z198" s="100"/>
      <c r="AA198" s="60">
        <v>2186134.1800000006</v>
      </c>
      <c r="AB198" s="63">
        <v>366491.7</v>
      </c>
      <c r="AC198" s="87"/>
      <c r="AD198" s="87"/>
      <c r="AE198" s="87"/>
    </row>
    <row r="199" spans="2:31" s="5" customFormat="1" ht="99.75" customHeight="1" x14ac:dyDescent="0.3">
      <c r="B199" s="128">
        <f t="shared" si="41"/>
        <v>170</v>
      </c>
      <c r="C199" s="268"/>
      <c r="D199" s="57" t="s">
        <v>78</v>
      </c>
      <c r="E199" s="57">
        <v>101992</v>
      </c>
      <c r="F199" s="94" t="s">
        <v>294</v>
      </c>
      <c r="G199" s="265"/>
      <c r="H199" s="95" t="s">
        <v>111</v>
      </c>
      <c r="I199" s="96" t="s">
        <v>434</v>
      </c>
      <c r="J199" s="97">
        <v>42863</v>
      </c>
      <c r="K199" s="97">
        <v>43951</v>
      </c>
      <c r="L199" s="98">
        <v>0.85</v>
      </c>
      <c r="M199" s="99" t="str">
        <f>VLOOKUP($E199,Sheet1!$A:$C,2,FALSE)</f>
        <v>Regiunea 4 Sud-Vest</v>
      </c>
      <c r="N199" s="99" t="str">
        <f>VLOOKUP($E199,Sheet1!$A:$C,3,FALSE)</f>
        <v>Arad,Timis</v>
      </c>
      <c r="O199" s="95" t="s">
        <v>376</v>
      </c>
      <c r="P199" s="101" t="s">
        <v>694</v>
      </c>
      <c r="Q199" s="101">
        <f t="shared" si="35"/>
        <v>2301650</v>
      </c>
      <c r="R199" s="100">
        <v>1956402.5</v>
      </c>
      <c r="S199" s="100">
        <v>345247.5</v>
      </c>
      <c r="T199" s="100">
        <v>0</v>
      </c>
      <c r="U199" s="100">
        <v>0</v>
      </c>
      <c r="V199" s="100">
        <v>0</v>
      </c>
      <c r="W199" s="100">
        <v>0</v>
      </c>
      <c r="X199" s="100">
        <f t="shared" si="40"/>
        <v>2301650</v>
      </c>
      <c r="Y199" s="100" t="s">
        <v>378</v>
      </c>
      <c r="Z199" s="100"/>
      <c r="AA199" s="60">
        <v>1804738.44</v>
      </c>
      <c r="AB199" s="63">
        <v>277865.89999999997</v>
      </c>
      <c r="AC199" s="87"/>
      <c r="AD199" s="87"/>
      <c r="AE199" s="87"/>
    </row>
    <row r="200" spans="2:31" s="5" customFormat="1" ht="97.5" customHeight="1" x14ac:dyDescent="0.3">
      <c r="B200" s="128">
        <f t="shared" si="41"/>
        <v>171</v>
      </c>
      <c r="C200" s="268"/>
      <c r="D200" s="57" t="s">
        <v>79</v>
      </c>
      <c r="E200" s="57">
        <v>101996</v>
      </c>
      <c r="F200" s="94" t="s">
        <v>295</v>
      </c>
      <c r="G200" s="265"/>
      <c r="H200" s="95" t="s">
        <v>111</v>
      </c>
      <c r="I200" s="96" t="s">
        <v>525</v>
      </c>
      <c r="J200" s="95" t="s">
        <v>526</v>
      </c>
      <c r="K200" s="95" t="s">
        <v>527</v>
      </c>
      <c r="L200" s="98">
        <v>0.85</v>
      </c>
      <c r="M200" s="99" t="str">
        <f>VLOOKUP($E200,Sheet1!$A:$C,2,FALSE)</f>
        <v>Regiunea 5 Vest</v>
      </c>
      <c r="N200" s="99" t="str">
        <f>VLOOKUP($E200,Sheet1!$A:$C,3,FALSE)</f>
        <v>Timis</v>
      </c>
      <c r="O200" s="95" t="s">
        <v>376</v>
      </c>
      <c r="P200" s="101" t="s">
        <v>694</v>
      </c>
      <c r="Q200" s="101">
        <f t="shared" si="35"/>
        <v>1941115</v>
      </c>
      <c r="R200" s="100">
        <v>1649947.75</v>
      </c>
      <c r="S200" s="100">
        <v>291167.25</v>
      </c>
      <c r="T200" s="100">
        <v>0</v>
      </c>
      <c r="U200" s="100">
        <v>0</v>
      </c>
      <c r="V200" s="100">
        <v>0</v>
      </c>
      <c r="W200" s="100">
        <v>0</v>
      </c>
      <c r="X200" s="100">
        <f t="shared" si="40"/>
        <v>1941115</v>
      </c>
      <c r="Y200" s="100" t="s">
        <v>378</v>
      </c>
      <c r="Z200" s="100"/>
      <c r="AA200" s="60">
        <v>1515463.6100000003</v>
      </c>
      <c r="AB200" s="63">
        <v>233179.78</v>
      </c>
      <c r="AC200" s="87"/>
      <c r="AD200" s="87"/>
      <c r="AE200" s="87"/>
    </row>
    <row r="201" spans="2:31" s="5" customFormat="1" ht="73.5" customHeight="1" x14ac:dyDescent="0.3">
      <c r="B201" s="128">
        <f t="shared" si="41"/>
        <v>172</v>
      </c>
      <c r="C201" s="268"/>
      <c r="D201" s="57" t="s">
        <v>80</v>
      </c>
      <c r="E201" s="57">
        <v>102011</v>
      </c>
      <c r="F201" s="94" t="s">
        <v>296</v>
      </c>
      <c r="G201" s="265"/>
      <c r="H201" s="95" t="s">
        <v>113</v>
      </c>
      <c r="I201" s="96" t="s">
        <v>583</v>
      </c>
      <c r="J201" s="97">
        <v>42866</v>
      </c>
      <c r="K201" s="97">
        <v>43722</v>
      </c>
      <c r="L201" s="98">
        <v>0.85</v>
      </c>
      <c r="M201" s="99" t="str">
        <f>VLOOKUP($E201,Sheet1!$A:$C,2,FALSE)</f>
        <v>Regiunea 4 Sud-Vest</v>
      </c>
      <c r="N201" s="99" t="str">
        <f>VLOOKUP($E201,Sheet1!$A:$C,3,FALSE)</f>
        <v>Mehedinti</v>
      </c>
      <c r="O201" s="95" t="s">
        <v>375</v>
      </c>
      <c r="P201" s="101" t="s">
        <v>694</v>
      </c>
      <c r="Q201" s="101">
        <f t="shared" si="35"/>
        <v>937189.85</v>
      </c>
      <c r="R201" s="100">
        <v>796611.37</v>
      </c>
      <c r="S201" s="100">
        <v>0</v>
      </c>
      <c r="T201" s="100">
        <v>140578.48000000001</v>
      </c>
      <c r="U201" s="100">
        <v>0</v>
      </c>
      <c r="V201" s="100">
        <v>0</v>
      </c>
      <c r="W201" s="100">
        <v>0</v>
      </c>
      <c r="X201" s="100">
        <f t="shared" si="40"/>
        <v>937189.85</v>
      </c>
      <c r="Y201" s="100" t="s">
        <v>378</v>
      </c>
      <c r="Z201" s="100"/>
      <c r="AA201" s="60">
        <v>255440.88</v>
      </c>
      <c r="AB201" s="63">
        <v>45077.790000000008</v>
      </c>
      <c r="AC201" s="87"/>
      <c r="AD201" s="87"/>
      <c r="AE201" s="87"/>
    </row>
    <row r="202" spans="2:31" s="5" customFormat="1" ht="48.75" customHeight="1" x14ac:dyDescent="0.3">
      <c r="B202" s="128">
        <f t="shared" si="41"/>
        <v>173</v>
      </c>
      <c r="C202" s="268"/>
      <c r="D202" s="57" t="s">
        <v>1467</v>
      </c>
      <c r="E202" s="57">
        <v>101984</v>
      </c>
      <c r="F202" s="94" t="s">
        <v>297</v>
      </c>
      <c r="G202" s="265"/>
      <c r="H202" s="95" t="s">
        <v>120</v>
      </c>
      <c r="I202" s="96" t="s">
        <v>431</v>
      </c>
      <c r="J202" s="97">
        <v>42874</v>
      </c>
      <c r="K202" s="97">
        <v>43646</v>
      </c>
      <c r="L202" s="98">
        <v>0.85</v>
      </c>
      <c r="M202" s="99" t="str">
        <f>VLOOKUP($E202,Sheet1!$A:$C,2,FALSE)</f>
        <v>Regiunea 7 Centru</v>
      </c>
      <c r="N202" s="99" t="str">
        <f>VLOOKUP($E202,Sheet1!$A:$C,3,FALSE)</f>
        <v>Harghita,Mures</v>
      </c>
      <c r="O202" s="95" t="s">
        <v>376</v>
      </c>
      <c r="P202" s="101" t="s">
        <v>694</v>
      </c>
      <c r="Q202" s="101">
        <f t="shared" si="35"/>
        <v>2669735.5999999996</v>
      </c>
      <c r="R202" s="100">
        <v>2269275.2599999998</v>
      </c>
      <c r="S202" s="100">
        <v>400460.34</v>
      </c>
      <c r="T202" s="100">
        <v>0</v>
      </c>
      <c r="U202" s="100">
        <v>0</v>
      </c>
      <c r="V202" s="100">
        <v>0</v>
      </c>
      <c r="W202" s="100">
        <v>15800</v>
      </c>
      <c r="X202" s="100">
        <f t="shared" si="40"/>
        <v>2685535.5999999996</v>
      </c>
      <c r="Y202" s="100" t="s">
        <v>378</v>
      </c>
      <c r="Z202" s="100"/>
      <c r="AA202" s="60">
        <v>2092888.61</v>
      </c>
      <c r="AB202" s="63">
        <v>369333.25999999995</v>
      </c>
      <c r="AC202" s="87"/>
      <c r="AD202" s="87"/>
      <c r="AE202" s="87"/>
    </row>
    <row r="203" spans="2:31" s="5" customFormat="1" ht="75.75" customHeight="1" x14ac:dyDescent="0.3">
      <c r="B203" s="128">
        <f t="shared" si="41"/>
        <v>174</v>
      </c>
      <c r="C203" s="268"/>
      <c r="D203" s="57" t="s">
        <v>114</v>
      </c>
      <c r="E203" s="57">
        <v>102023</v>
      </c>
      <c r="F203" s="94" t="s">
        <v>298</v>
      </c>
      <c r="G203" s="265"/>
      <c r="H203" s="95" t="s">
        <v>123</v>
      </c>
      <c r="I203" s="96" t="s">
        <v>528</v>
      </c>
      <c r="J203" s="95" t="s">
        <v>529</v>
      </c>
      <c r="K203" s="95" t="s">
        <v>394</v>
      </c>
      <c r="L203" s="98">
        <v>0.85</v>
      </c>
      <c r="M203" s="99" t="str">
        <f>VLOOKUP($E203,Sheet1!$A:$C,2,FALSE)</f>
        <v>Regiunea 3 Sud Muntenia</v>
      </c>
      <c r="N203" s="99" t="str">
        <f>VLOOKUP($E203,Sheet1!$A:$C,3,FALSE)</f>
        <v>Calarasi,Giurgiu,Teleorman</v>
      </c>
      <c r="O203" s="95" t="s">
        <v>377</v>
      </c>
      <c r="P203" s="101" t="s">
        <v>694</v>
      </c>
      <c r="Q203" s="101">
        <f t="shared" si="35"/>
        <v>2070420.8199999998</v>
      </c>
      <c r="R203" s="100">
        <v>1759857.7</v>
      </c>
      <c r="S203" s="100">
        <v>310563.12</v>
      </c>
      <c r="T203" s="100">
        <v>0</v>
      </c>
      <c r="U203" s="100">
        <v>0</v>
      </c>
      <c r="V203" s="100">
        <v>0</v>
      </c>
      <c r="W203" s="100">
        <v>0</v>
      </c>
      <c r="X203" s="100">
        <f t="shared" si="40"/>
        <v>2070420.8199999998</v>
      </c>
      <c r="Y203" s="100" t="s">
        <v>378</v>
      </c>
      <c r="Z203" s="100"/>
      <c r="AA203" s="60">
        <v>1479612.95</v>
      </c>
      <c r="AB203" s="63">
        <v>259774.84999999998</v>
      </c>
      <c r="AC203" s="87"/>
      <c r="AD203" s="87"/>
      <c r="AE203" s="87"/>
    </row>
    <row r="204" spans="2:31" s="5" customFormat="1" ht="69" customHeight="1" x14ac:dyDescent="0.3">
      <c r="B204" s="128">
        <f t="shared" si="41"/>
        <v>175</v>
      </c>
      <c r="C204" s="268"/>
      <c r="D204" s="57" t="s">
        <v>115</v>
      </c>
      <c r="E204" s="57">
        <v>102329</v>
      </c>
      <c r="F204" s="94" t="s">
        <v>299</v>
      </c>
      <c r="G204" s="265"/>
      <c r="H204" s="95" t="s">
        <v>124</v>
      </c>
      <c r="I204" s="96" t="s">
        <v>552</v>
      </c>
      <c r="J204" s="97">
        <v>42491</v>
      </c>
      <c r="K204" s="97">
        <v>43861</v>
      </c>
      <c r="L204" s="98">
        <v>0.85</v>
      </c>
      <c r="M204" s="99" t="str">
        <f>VLOOKUP($E204,Sheet1!$A:$C,2,FALSE)</f>
        <v>Regiunea 2 Sud-Est</v>
      </c>
      <c r="N204" s="99" t="str">
        <f>VLOOKUP($E204,Sheet1!$A:$C,3,FALSE)</f>
        <v>Vrancea</v>
      </c>
      <c r="O204" s="95" t="s">
        <v>375</v>
      </c>
      <c r="P204" s="101" t="s">
        <v>694</v>
      </c>
      <c r="Q204" s="101">
        <f t="shared" si="35"/>
        <v>3683099.3800000004</v>
      </c>
      <c r="R204" s="100">
        <v>3130634.47</v>
      </c>
      <c r="S204" s="100">
        <v>552464.91</v>
      </c>
      <c r="T204" s="100">
        <v>0</v>
      </c>
      <c r="U204" s="100">
        <v>0</v>
      </c>
      <c r="V204" s="100">
        <v>597528.9</v>
      </c>
      <c r="W204" s="100">
        <v>0</v>
      </c>
      <c r="X204" s="100">
        <f t="shared" si="40"/>
        <v>4280628.28</v>
      </c>
      <c r="Y204" s="100" t="s">
        <v>546</v>
      </c>
      <c r="Z204" s="100"/>
      <c r="AA204" s="60">
        <v>2711454.7800000003</v>
      </c>
      <c r="AB204" s="63">
        <v>415668.47999999998</v>
      </c>
      <c r="AC204" s="87"/>
      <c r="AD204" s="87"/>
      <c r="AE204" s="87"/>
    </row>
    <row r="205" spans="2:31" s="5" customFormat="1" ht="66.75" customHeight="1" x14ac:dyDescent="0.3">
      <c r="B205" s="128">
        <f t="shared" si="41"/>
        <v>176</v>
      </c>
      <c r="C205" s="268"/>
      <c r="D205" s="57" t="s">
        <v>116</v>
      </c>
      <c r="E205" s="57">
        <v>101989</v>
      </c>
      <c r="F205" s="94" t="s">
        <v>300</v>
      </c>
      <c r="G205" s="265"/>
      <c r="H205" s="95" t="s">
        <v>572</v>
      </c>
      <c r="I205" s="96" t="s">
        <v>542</v>
      </c>
      <c r="J205" s="97">
        <v>42881</v>
      </c>
      <c r="K205" s="97">
        <v>43982</v>
      </c>
      <c r="L205" s="98">
        <v>0.85</v>
      </c>
      <c r="M205" s="99" t="str">
        <f>VLOOKUP($E205,Sheet1!$A:$C,2,FALSE)</f>
        <v>Regiunea 3 Sud Muntenia</v>
      </c>
      <c r="N205" s="99" t="str">
        <f>VLOOKUP($E205,Sheet1!$A:$C,3,FALSE)</f>
        <v>Dambovita</v>
      </c>
      <c r="O205" s="95" t="s">
        <v>377</v>
      </c>
      <c r="P205" s="101" t="s">
        <v>694</v>
      </c>
      <c r="Q205" s="101">
        <f t="shared" si="35"/>
        <v>10631131</v>
      </c>
      <c r="R205" s="100">
        <v>9036461.3499999996</v>
      </c>
      <c r="S205" s="100">
        <v>1594669.65</v>
      </c>
      <c r="T205" s="100">
        <v>0</v>
      </c>
      <c r="U205" s="100">
        <v>0</v>
      </c>
      <c r="V205" s="100">
        <v>0</v>
      </c>
      <c r="W205" s="100">
        <v>0</v>
      </c>
      <c r="X205" s="100">
        <f t="shared" si="40"/>
        <v>10631131</v>
      </c>
      <c r="Y205" s="100" t="s">
        <v>378</v>
      </c>
      <c r="Z205" s="100"/>
      <c r="AA205" s="60">
        <v>5032751.8699999992</v>
      </c>
      <c r="AB205" s="63">
        <v>788487.90000000014</v>
      </c>
      <c r="AC205" s="87"/>
      <c r="AD205" s="87"/>
      <c r="AE205" s="87"/>
    </row>
    <row r="206" spans="2:31" s="5" customFormat="1" ht="94.5" customHeight="1" x14ac:dyDescent="0.3">
      <c r="B206" s="128">
        <f t="shared" si="41"/>
        <v>177</v>
      </c>
      <c r="C206" s="268"/>
      <c r="D206" s="57" t="s">
        <v>117</v>
      </c>
      <c r="E206" s="57">
        <v>102258</v>
      </c>
      <c r="F206" s="94" t="s">
        <v>301</v>
      </c>
      <c r="G206" s="265"/>
      <c r="H206" s="95" t="s">
        <v>129</v>
      </c>
      <c r="I206" s="96" t="s">
        <v>433</v>
      </c>
      <c r="J206" s="97">
        <v>42884</v>
      </c>
      <c r="K206" s="97">
        <v>43982</v>
      </c>
      <c r="L206" s="98">
        <v>0.85</v>
      </c>
      <c r="M206" s="99" t="str">
        <f>VLOOKUP($E206,Sheet1!$A:$C,2,FALSE)</f>
        <v>Regiunea 2 Sud-Est</v>
      </c>
      <c r="N206" s="99" t="str">
        <f>VLOOKUP($E206,Sheet1!$A:$C,3,FALSE)</f>
        <v>Braila,Buzau</v>
      </c>
      <c r="O206" s="95" t="s">
        <v>376</v>
      </c>
      <c r="P206" s="101" t="s">
        <v>694</v>
      </c>
      <c r="Q206" s="101">
        <f t="shared" si="35"/>
        <v>7770072.2199999997</v>
      </c>
      <c r="R206" s="100">
        <v>6604561.3899999997</v>
      </c>
      <c r="S206" s="100">
        <v>1165510.83</v>
      </c>
      <c r="T206" s="100">
        <v>0</v>
      </c>
      <c r="U206" s="100">
        <v>0</v>
      </c>
      <c r="V206" s="100">
        <v>0</v>
      </c>
      <c r="W206" s="100">
        <v>0</v>
      </c>
      <c r="X206" s="100">
        <f t="shared" si="40"/>
        <v>7770072.2199999997</v>
      </c>
      <c r="Y206" s="100" t="s">
        <v>378</v>
      </c>
      <c r="Z206" s="100"/>
      <c r="AA206" s="59">
        <v>3783857.69</v>
      </c>
      <c r="AB206" s="106">
        <v>629473.08000000007</v>
      </c>
      <c r="AC206" s="87"/>
      <c r="AD206" s="87"/>
      <c r="AE206" s="87"/>
    </row>
    <row r="207" spans="2:31" s="5" customFormat="1" ht="69.75" customHeight="1" x14ac:dyDescent="0.3">
      <c r="B207" s="128">
        <f t="shared" si="41"/>
        <v>178</v>
      </c>
      <c r="C207" s="268"/>
      <c r="D207" s="57" t="s">
        <v>118</v>
      </c>
      <c r="E207" s="57">
        <v>101989</v>
      </c>
      <c r="F207" s="94" t="s">
        <v>302</v>
      </c>
      <c r="G207" s="265"/>
      <c r="H207" s="95" t="s">
        <v>128</v>
      </c>
      <c r="I207" s="96" t="s">
        <v>543</v>
      </c>
      <c r="J207" s="97">
        <v>42884</v>
      </c>
      <c r="K207" s="97">
        <v>43465</v>
      </c>
      <c r="L207" s="98">
        <v>0.85</v>
      </c>
      <c r="M207" s="99" t="str">
        <f>VLOOKUP($E207,Sheet1!$A:$C,2,FALSE)</f>
        <v>Regiunea 3 Sud Muntenia</v>
      </c>
      <c r="N207" s="99" t="str">
        <f>VLOOKUP($E207,Sheet1!$A:$C,3,FALSE)</f>
        <v>Dambovita</v>
      </c>
      <c r="O207" s="95" t="s">
        <v>377</v>
      </c>
      <c r="P207" s="101" t="s">
        <v>694</v>
      </c>
      <c r="Q207" s="101">
        <f t="shared" si="35"/>
        <v>1139761</v>
      </c>
      <c r="R207" s="100">
        <v>968796.85</v>
      </c>
      <c r="S207" s="100">
        <v>170964.15</v>
      </c>
      <c r="T207" s="100">
        <v>0</v>
      </c>
      <c r="U207" s="100">
        <v>0</v>
      </c>
      <c r="V207" s="100">
        <v>0</v>
      </c>
      <c r="W207" s="100">
        <v>0</v>
      </c>
      <c r="X207" s="100">
        <f t="shared" si="40"/>
        <v>1139761</v>
      </c>
      <c r="Y207" s="100" t="s">
        <v>378</v>
      </c>
      <c r="Z207" s="100"/>
      <c r="AA207" s="59">
        <v>845166.69</v>
      </c>
      <c r="AB207" s="106">
        <v>145700.06</v>
      </c>
      <c r="AC207" s="87"/>
      <c r="AD207" s="87"/>
      <c r="AE207" s="87"/>
    </row>
    <row r="208" spans="2:31" s="5" customFormat="1" ht="126" customHeight="1" x14ac:dyDescent="0.3">
      <c r="B208" s="128">
        <f t="shared" si="41"/>
        <v>179</v>
      </c>
      <c r="C208" s="268"/>
      <c r="D208" s="57" t="s">
        <v>132</v>
      </c>
      <c r="E208" s="57">
        <v>102540</v>
      </c>
      <c r="F208" s="94" t="s">
        <v>303</v>
      </c>
      <c r="G208" s="265"/>
      <c r="H208" s="95" t="s">
        <v>133</v>
      </c>
      <c r="I208" s="96" t="s">
        <v>553</v>
      </c>
      <c r="J208" s="97">
        <v>42887</v>
      </c>
      <c r="K208" s="97">
        <v>43982</v>
      </c>
      <c r="L208" s="98">
        <v>0.85</v>
      </c>
      <c r="M208" s="99" t="str">
        <f>VLOOKUP($E208,Sheet1!$A:$C,2,FALSE)</f>
        <v>Regiunea 1 Nord-Est,Regiunea 2 Sud-Est,Regiunea 3 Sud Muntenia</v>
      </c>
      <c r="N208" s="99" t="str">
        <f>VLOOKUP($E208,Sheet1!$A:$C,3,FALSE)</f>
        <v>Braila,Calarasi,Constanta,Ialomita,Suceava</v>
      </c>
      <c r="O208" s="95" t="s">
        <v>377</v>
      </c>
      <c r="P208" s="101" t="s">
        <v>694</v>
      </c>
      <c r="Q208" s="101">
        <f t="shared" si="35"/>
        <v>15363463.600000001</v>
      </c>
      <c r="R208" s="100">
        <v>13058944.060000001</v>
      </c>
      <c r="S208" s="100">
        <v>2304519.54</v>
      </c>
      <c r="T208" s="100">
        <v>0</v>
      </c>
      <c r="U208" s="100">
        <v>0</v>
      </c>
      <c r="V208" s="100">
        <v>0</v>
      </c>
      <c r="W208" s="100">
        <v>0</v>
      </c>
      <c r="X208" s="100">
        <f t="shared" si="40"/>
        <v>15363463.600000001</v>
      </c>
      <c r="Y208" s="100" t="s">
        <v>546</v>
      </c>
      <c r="Z208" s="100"/>
      <c r="AA208" s="59">
        <v>7017066.8500000015</v>
      </c>
      <c r="AB208" s="106">
        <v>1015191.0800000001</v>
      </c>
      <c r="AC208" s="87"/>
      <c r="AD208" s="87"/>
      <c r="AE208" s="87"/>
    </row>
    <row r="209" spans="2:31" s="5" customFormat="1" ht="63" customHeight="1" x14ac:dyDescent="0.3">
      <c r="B209" s="128">
        <f t="shared" si="41"/>
        <v>180</v>
      </c>
      <c r="C209" s="268"/>
      <c r="D209" s="57" t="s">
        <v>135</v>
      </c>
      <c r="E209" s="57">
        <v>102760</v>
      </c>
      <c r="F209" s="94" t="s">
        <v>304</v>
      </c>
      <c r="G209" s="265"/>
      <c r="H209" s="95" t="s">
        <v>136</v>
      </c>
      <c r="I209" s="96" t="s">
        <v>563</v>
      </c>
      <c r="J209" s="95" t="s">
        <v>380</v>
      </c>
      <c r="K209" s="95" t="s">
        <v>381</v>
      </c>
      <c r="L209" s="98">
        <v>0.85</v>
      </c>
      <c r="M209" s="99" t="str">
        <f>VLOOKUP($E209,Sheet1!$A:$C,2,FALSE)</f>
        <v>Regiunea 2 Sud-Est</v>
      </c>
      <c r="N209" s="99" t="str">
        <f>VLOOKUP($E209,Sheet1!$A:$C,3,FALSE)</f>
        <v>Vrancea</v>
      </c>
      <c r="O209" s="95" t="s">
        <v>375</v>
      </c>
      <c r="P209" s="101" t="s">
        <v>694</v>
      </c>
      <c r="Q209" s="101">
        <f t="shared" si="35"/>
        <v>3358573.09</v>
      </c>
      <c r="R209" s="100">
        <v>2854787.13</v>
      </c>
      <c r="S209" s="100">
        <v>503785.96</v>
      </c>
      <c r="T209" s="100">
        <v>0</v>
      </c>
      <c r="U209" s="100">
        <v>0</v>
      </c>
      <c r="V209" s="100">
        <v>543433.34</v>
      </c>
      <c r="W209" s="100">
        <v>0</v>
      </c>
      <c r="X209" s="100">
        <f t="shared" si="40"/>
        <v>3902006.4299999997</v>
      </c>
      <c r="Y209" s="100" t="s">
        <v>378</v>
      </c>
      <c r="Z209" s="100"/>
      <c r="AA209" s="59">
        <v>2174255.4899999998</v>
      </c>
      <c r="AB209" s="106">
        <v>381506.19999999995</v>
      </c>
      <c r="AC209" s="87"/>
      <c r="AD209" s="87"/>
      <c r="AE209" s="87"/>
    </row>
    <row r="210" spans="2:31" s="5" customFormat="1" ht="108" customHeight="1" x14ac:dyDescent="0.3">
      <c r="B210" s="128">
        <f t="shared" si="41"/>
        <v>181</v>
      </c>
      <c r="C210" s="268"/>
      <c r="D210" s="57" t="s">
        <v>138</v>
      </c>
      <c r="E210" s="57">
        <v>102086</v>
      </c>
      <c r="F210" s="94" t="s">
        <v>305</v>
      </c>
      <c r="G210" s="265"/>
      <c r="H210" s="95" t="s">
        <v>139</v>
      </c>
      <c r="I210" s="96" t="s">
        <v>544</v>
      </c>
      <c r="J210" s="97">
        <v>42907</v>
      </c>
      <c r="K210" s="97">
        <v>43799</v>
      </c>
      <c r="L210" s="98">
        <v>0.85</v>
      </c>
      <c r="M210" s="99" t="str">
        <f>VLOOKUP($E210,Sheet1!$A:$C,2,FALSE)</f>
        <v>Regiunea 3 Sud Muntenia,Regiunea 7 Centru</v>
      </c>
      <c r="N210" s="99" t="str">
        <f>VLOOKUP($E210,Sheet1!$A:$C,3,FALSE)</f>
        <v>Arges,Brasov</v>
      </c>
      <c r="O210" s="95" t="s">
        <v>376</v>
      </c>
      <c r="P210" s="101" t="s">
        <v>694</v>
      </c>
      <c r="Q210" s="101">
        <f t="shared" si="35"/>
        <v>1572399.65</v>
      </c>
      <c r="R210" s="100">
        <v>1336539.7</v>
      </c>
      <c r="S210" s="100">
        <v>235859.95</v>
      </c>
      <c r="T210" s="100">
        <v>0</v>
      </c>
      <c r="U210" s="100">
        <v>0</v>
      </c>
      <c r="V210" s="100">
        <v>507496.23</v>
      </c>
      <c r="W210" s="100">
        <v>0</v>
      </c>
      <c r="X210" s="100">
        <f t="shared" si="40"/>
        <v>2079895.88</v>
      </c>
      <c r="Y210" s="100" t="s">
        <v>378</v>
      </c>
      <c r="Z210" s="100"/>
      <c r="AA210" s="59">
        <v>1134313.7599999998</v>
      </c>
      <c r="AB210" s="106">
        <v>200172.99000000002</v>
      </c>
      <c r="AC210" s="87"/>
      <c r="AD210" s="87"/>
      <c r="AE210" s="87"/>
    </row>
    <row r="211" spans="2:31" s="5" customFormat="1" ht="96" customHeight="1" x14ac:dyDescent="0.3">
      <c r="B211" s="128">
        <f t="shared" si="41"/>
        <v>182</v>
      </c>
      <c r="C211" s="268"/>
      <c r="D211" s="57" t="s">
        <v>140</v>
      </c>
      <c r="E211" s="57">
        <v>102055</v>
      </c>
      <c r="F211" s="94" t="s">
        <v>306</v>
      </c>
      <c r="G211" s="265"/>
      <c r="H211" s="57" t="s">
        <v>141</v>
      </c>
      <c r="I211" s="96" t="s">
        <v>579</v>
      </c>
      <c r="J211" s="94">
        <v>42907</v>
      </c>
      <c r="K211" s="94">
        <v>43524</v>
      </c>
      <c r="L211" s="98">
        <v>0.85</v>
      </c>
      <c r="M211" s="99" t="str">
        <f>VLOOKUP($E211,Sheet1!$A:$C,2,FALSE)</f>
        <v>Regiunea 4 Sud-Vest</v>
      </c>
      <c r="N211" s="99" t="str">
        <f>VLOOKUP($E211,Sheet1!$A:$C,3,FALSE)</f>
        <v>Mehedinti</v>
      </c>
      <c r="O211" s="95" t="s">
        <v>375</v>
      </c>
      <c r="P211" s="101" t="s">
        <v>694</v>
      </c>
      <c r="Q211" s="101">
        <f t="shared" si="35"/>
        <v>767637.85000000009</v>
      </c>
      <c r="R211" s="100">
        <v>652492.17000000004</v>
      </c>
      <c r="S211" s="100">
        <v>98916.43</v>
      </c>
      <c r="T211" s="100">
        <v>16229.25</v>
      </c>
      <c r="U211" s="100">
        <v>0</v>
      </c>
      <c r="V211" s="100">
        <v>20277.599999999999</v>
      </c>
      <c r="W211" s="100">
        <v>0</v>
      </c>
      <c r="X211" s="100">
        <f t="shared" si="40"/>
        <v>787915.45000000007</v>
      </c>
      <c r="Y211" s="100" t="s">
        <v>378</v>
      </c>
      <c r="Z211" s="100"/>
      <c r="AA211" s="60">
        <v>344938.34</v>
      </c>
      <c r="AB211" s="63">
        <v>57324.41</v>
      </c>
      <c r="AC211" s="87"/>
      <c r="AD211" s="87"/>
      <c r="AE211" s="87"/>
    </row>
    <row r="212" spans="2:31" s="5" customFormat="1" ht="77.25" customHeight="1" x14ac:dyDescent="0.3">
      <c r="B212" s="128">
        <f t="shared" si="41"/>
        <v>183</v>
      </c>
      <c r="C212" s="268"/>
      <c r="D212" s="57" t="s">
        <v>142</v>
      </c>
      <c r="E212" s="57">
        <v>102844</v>
      </c>
      <c r="F212" s="94" t="s">
        <v>307</v>
      </c>
      <c r="G212" s="265"/>
      <c r="H212" s="57" t="s">
        <v>143</v>
      </c>
      <c r="I212" s="96" t="s">
        <v>530</v>
      </c>
      <c r="J212" s="57" t="s">
        <v>531</v>
      </c>
      <c r="K212" s="57" t="s">
        <v>532</v>
      </c>
      <c r="L212" s="98">
        <v>0.85</v>
      </c>
      <c r="M212" s="99" t="str">
        <f>VLOOKUP($E212,Sheet1!$A:$C,2,FALSE)</f>
        <v>Regiunea 3 Sud Muntenia,Regiunea 4 Sud-Vest</v>
      </c>
      <c r="N212" s="99" t="str">
        <f>VLOOKUP($E212,Sheet1!$A:$C,3,FALSE)</f>
        <v>Olt,Teleorman,Valcea</v>
      </c>
      <c r="O212" s="95" t="s">
        <v>375</v>
      </c>
      <c r="P212" s="101" t="s">
        <v>694</v>
      </c>
      <c r="Q212" s="101">
        <f t="shared" si="35"/>
        <v>5511402.3999999994</v>
      </c>
      <c r="R212" s="100">
        <v>4684692.04</v>
      </c>
      <c r="S212" s="100">
        <v>826032.06</v>
      </c>
      <c r="T212" s="100">
        <v>678.3</v>
      </c>
      <c r="U212" s="100">
        <v>0</v>
      </c>
      <c r="V212" s="100">
        <v>0</v>
      </c>
      <c r="W212" s="100">
        <v>0</v>
      </c>
      <c r="X212" s="100">
        <f t="shared" si="40"/>
        <v>5511402.3999999994</v>
      </c>
      <c r="Y212" s="100" t="s">
        <v>378</v>
      </c>
      <c r="Z212" s="100"/>
      <c r="AA212" s="59">
        <v>856464.19000000018</v>
      </c>
      <c r="AB212" s="106">
        <v>115906.51999999999</v>
      </c>
      <c r="AC212" s="87"/>
      <c r="AD212" s="87"/>
      <c r="AE212" s="87"/>
    </row>
    <row r="213" spans="2:31" s="5" customFormat="1" ht="83.25" customHeight="1" x14ac:dyDescent="0.3">
      <c r="B213" s="128">
        <f t="shared" si="41"/>
        <v>184</v>
      </c>
      <c r="C213" s="268"/>
      <c r="D213" s="57" t="s">
        <v>144</v>
      </c>
      <c r="E213" s="57">
        <v>102674</v>
      </c>
      <c r="F213" s="94" t="s">
        <v>308</v>
      </c>
      <c r="G213" s="265"/>
      <c r="H213" s="95" t="s">
        <v>145</v>
      </c>
      <c r="I213" s="96" t="s">
        <v>533</v>
      </c>
      <c r="J213" s="95" t="s">
        <v>531</v>
      </c>
      <c r="K213" s="95" t="s">
        <v>381</v>
      </c>
      <c r="L213" s="98">
        <v>0.85</v>
      </c>
      <c r="M213" s="99" t="str">
        <f>VLOOKUP($E213,Sheet1!$A:$C,2,FALSE)</f>
        <v>Regiunea 7 Centru</v>
      </c>
      <c r="N213" s="99" t="str">
        <f>VLOOKUP($E213,Sheet1!$A:$C,3,FALSE)</f>
        <v>Alba,Sibiu</v>
      </c>
      <c r="O213" s="95" t="s">
        <v>375</v>
      </c>
      <c r="P213" s="101" t="s">
        <v>694</v>
      </c>
      <c r="Q213" s="101">
        <f t="shared" si="35"/>
        <v>4609580.25</v>
      </c>
      <c r="R213" s="100">
        <v>3918143.21</v>
      </c>
      <c r="S213" s="100">
        <v>0</v>
      </c>
      <c r="T213" s="100">
        <v>691437.04</v>
      </c>
      <c r="U213" s="100">
        <v>0</v>
      </c>
      <c r="V213" s="100">
        <v>72400</v>
      </c>
      <c r="W213" s="100">
        <v>0</v>
      </c>
      <c r="X213" s="100">
        <f t="shared" si="40"/>
        <v>4681980.25</v>
      </c>
      <c r="Y213" s="100" t="s">
        <v>378</v>
      </c>
      <c r="Z213" s="100"/>
      <c r="AA213" s="61">
        <v>986327.7</v>
      </c>
      <c r="AB213" s="64">
        <v>174057.81999999998</v>
      </c>
      <c r="AC213" s="87"/>
      <c r="AD213" s="87"/>
      <c r="AE213" s="87"/>
    </row>
    <row r="214" spans="2:31" s="5" customFormat="1" ht="88.5" customHeight="1" x14ac:dyDescent="0.3">
      <c r="B214" s="128">
        <f t="shared" si="41"/>
        <v>185</v>
      </c>
      <c r="C214" s="268"/>
      <c r="D214" s="57" t="s">
        <v>158</v>
      </c>
      <c r="E214" s="57">
        <v>102769</v>
      </c>
      <c r="F214" s="94" t="s">
        <v>309</v>
      </c>
      <c r="G214" s="265"/>
      <c r="H214" s="95" t="s">
        <v>159</v>
      </c>
      <c r="I214" s="96" t="s">
        <v>588</v>
      </c>
      <c r="J214" s="95" t="s">
        <v>589</v>
      </c>
      <c r="K214" s="95" t="s">
        <v>590</v>
      </c>
      <c r="L214" s="98">
        <v>0.85</v>
      </c>
      <c r="M214" s="99" t="str">
        <f>VLOOKUP($E214,Sheet1!$A:$C,2,FALSE)</f>
        <v>Regiunea 5 Vest,Regiunea 7 Centru</v>
      </c>
      <c r="N214" s="99" t="str">
        <f>VLOOKUP($E214,Sheet1!$A:$C,3,FALSE)</f>
        <v>Alba,Hunedoara</v>
      </c>
      <c r="O214" s="95" t="s">
        <v>377</v>
      </c>
      <c r="P214" s="101" t="s">
        <v>694</v>
      </c>
      <c r="Q214" s="101">
        <f t="shared" si="35"/>
        <v>5638571.0700000003</v>
      </c>
      <c r="R214" s="100">
        <v>4792785.4095000001</v>
      </c>
      <c r="S214" s="100">
        <v>845785.6605</v>
      </c>
      <c r="T214" s="100">
        <v>0</v>
      </c>
      <c r="U214" s="100">
        <v>0</v>
      </c>
      <c r="V214" s="100">
        <v>911499.29</v>
      </c>
      <c r="W214" s="100">
        <v>0</v>
      </c>
      <c r="X214" s="100">
        <f t="shared" si="40"/>
        <v>6550070.3600000003</v>
      </c>
      <c r="Y214" s="100" t="s">
        <v>378</v>
      </c>
      <c r="Z214" s="100"/>
      <c r="AA214" s="61">
        <v>1889978.0399999996</v>
      </c>
      <c r="AB214" s="64">
        <v>333525.53000000003</v>
      </c>
      <c r="AC214" s="87"/>
      <c r="AD214" s="87"/>
      <c r="AE214" s="87"/>
    </row>
    <row r="215" spans="2:31" s="5" customFormat="1" ht="57" customHeight="1" x14ac:dyDescent="0.3">
      <c r="B215" s="128">
        <f t="shared" si="41"/>
        <v>186</v>
      </c>
      <c r="C215" s="268"/>
      <c r="D215" s="57" t="s">
        <v>162</v>
      </c>
      <c r="E215" s="57">
        <v>101987</v>
      </c>
      <c r="F215" s="94" t="s">
        <v>310</v>
      </c>
      <c r="G215" s="265"/>
      <c r="H215" s="95" t="s">
        <v>163</v>
      </c>
      <c r="I215" s="96" t="s">
        <v>534</v>
      </c>
      <c r="J215" s="95" t="s">
        <v>535</v>
      </c>
      <c r="K215" s="95" t="s">
        <v>536</v>
      </c>
      <c r="L215" s="98">
        <v>0.85</v>
      </c>
      <c r="M215" s="99" t="str">
        <f>VLOOKUP($E215,Sheet1!$A:$C,2,FALSE)</f>
        <v>Regiunea 3 Sud Muntenia</v>
      </c>
      <c r="N215" s="99" t="str">
        <f>VLOOKUP($E215,Sheet1!$A:$C,3,FALSE)</f>
        <v>Prahova</v>
      </c>
      <c r="O215" s="95" t="s">
        <v>377</v>
      </c>
      <c r="P215" s="101" t="s">
        <v>694</v>
      </c>
      <c r="Q215" s="101">
        <f t="shared" si="35"/>
        <v>950455</v>
      </c>
      <c r="R215" s="100">
        <v>807886.75</v>
      </c>
      <c r="S215" s="100">
        <v>142568.25</v>
      </c>
      <c r="T215" s="100">
        <v>0</v>
      </c>
      <c r="U215" s="100">
        <v>0</v>
      </c>
      <c r="V215" s="100">
        <v>0</v>
      </c>
      <c r="W215" s="100">
        <v>0</v>
      </c>
      <c r="X215" s="100">
        <f t="shared" si="40"/>
        <v>950455</v>
      </c>
      <c r="Y215" s="100" t="s">
        <v>378</v>
      </c>
      <c r="Z215" s="100"/>
      <c r="AA215" s="61">
        <v>705597.08000000007</v>
      </c>
      <c r="AB215" s="64">
        <v>121449.38</v>
      </c>
      <c r="AC215" s="87"/>
      <c r="AD215" s="87"/>
      <c r="AE215" s="87"/>
    </row>
    <row r="216" spans="2:31" s="5" customFormat="1" ht="144.75" customHeight="1" x14ac:dyDescent="0.3">
      <c r="B216" s="128">
        <f t="shared" si="41"/>
        <v>187</v>
      </c>
      <c r="C216" s="268"/>
      <c r="D216" s="57" t="s">
        <v>164</v>
      </c>
      <c r="E216" s="57">
        <v>102581</v>
      </c>
      <c r="F216" s="94" t="s">
        <v>311</v>
      </c>
      <c r="G216" s="265"/>
      <c r="H216" s="95" t="s">
        <v>165</v>
      </c>
      <c r="I216" s="96" t="s">
        <v>686</v>
      </c>
      <c r="J216" s="97">
        <v>42948</v>
      </c>
      <c r="K216" s="97" t="s">
        <v>381</v>
      </c>
      <c r="L216" s="98">
        <v>0.85</v>
      </c>
      <c r="M216" s="99" t="str">
        <f>VLOOKUP($E216,Sheet1!$A:$C,2,FALSE)</f>
        <v>Regiunea 2 Sud-Est</v>
      </c>
      <c r="N216" s="99" t="str">
        <f>VLOOKUP($E216,Sheet1!$A:$C,3,FALSE)</f>
        <v>Vrancea</v>
      </c>
      <c r="O216" s="95" t="s">
        <v>377</v>
      </c>
      <c r="P216" s="101" t="s">
        <v>694</v>
      </c>
      <c r="Q216" s="101">
        <f t="shared" si="35"/>
        <v>3038850.15</v>
      </c>
      <c r="R216" s="100">
        <v>2583022.63</v>
      </c>
      <c r="S216" s="100">
        <v>455827.52</v>
      </c>
      <c r="T216" s="100">
        <v>0</v>
      </c>
      <c r="U216" s="100">
        <v>0</v>
      </c>
      <c r="V216" s="100">
        <v>0</v>
      </c>
      <c r="W216" s="100">
        <v>0</v>
      </c>
      <c r="X216" s="100">
        <f t="shared" si="40"/>
        <v>3038850.15</v>
      </c>
      <c r="Y216" s="100" t="s">
        <v>378</v>
      </c>
      <c r="Z216" s="100"/>
      <c r="AA216" s="61">
        <v>1912529.51</v>
      </c>
      <c r="AB216" s="64">
        <v>283878.44</v>
      </c>
      <c r="AC216" s="87"/>
      <c r="AD216" s="87"/>
      <c r="AE216" s="87"/>
    </row>
    <row r="217" spans="2:31" s="5" customFormat="1" ht="66.75" customHeight="1" x14ac:dyDescent="0.3">
      <c r="B217" s="128">
        <f t="shared" si="41"/>
        <v>188</v>
      </c>
      <c r="C217" s="268"/>
      <c r="D217" s="57" t="s">
        <v>1468</v>
      </c>
      <c r="E217" s="57">
        <v>104941</v>
      </c>
      <c r="F217" s="94" t="s">
        <v>312</v>
      </c>
      <c r="G217" s="265"/>
      <c r="H217" s="95" t="s">
        <v>173</v>
      </c>
      <c r="I217" s="96" t="s">
        <v>574</v>
      </c>
      <c r="J217" s="97">
        <v>42957</v>
      </c>
      <c r="K217" s="97" t="s">
        <v>384</v>
      </c>
      <c r="L217" s="98">
        <v>0.85</v>
      </c>
      <c r="M217" s="99" t="str">
        <f>VLOOKUP($E217,Sheet1!$A:$C,2,FALSE)</f>
        <v>Regiunea 7 Centru</v>
      </c>
      <c r="N217" s="99" t="str">
        <f>VLOOKUP($E217,Sheet1!$A:$C,3,FALSE)</f>
        <v>Harghita,Mures</v>
      </c>
      <c r="O217" s="95" t="s">
        <v>377</v>
      </c>
      <c r="P217" s="101" t="s">
        <v>694</v>
      </c>
      <c r="Q217" s="101">
        <f t="shared" si="35"/>
        <v>1438221.19</v>
      </c>
      <c r="R217" s="100">
        <v>1222488.01</v>
      </c>
      <c r="S217" s="100">
        <v>215733.18</v>
      </c>
      <c r="T217" s="100">
        <v>0</v>
      </c>
      <c r="U217" s="100">
        <v>0</v>
      </c>
      <c r="V217" s="100">
        <v>0</v>
      </c>
      <c r="W217" s="100">
        <v>0</v>
      </c>
      <c r="X217" s="100">
        <f t="shared" si="40"/>
        <v>1438221.19</v>
      </c>
      <c r="Y217" s="100" t="s">
        <v>546</v>
      </c>
      <c r="Z217" s="100"/>
      <c r="AA217" s="61">
        <v>808310.75999999989</v>
      </c>
      <c r="AB217" s="64">
        <v>142643.07999999999</v>
      </c>
      <c r="AC217" s="87"/>
      <c r="AD217" s="87"/>
      <c r="AE217" s="87"/>
    </row>
    <row r="218" spans="2:31" s="5" customFormat="1" ht="84.75" customHeight="1" x14ac:dyDescent="0.3">
      <c r="B218" s="128">
        <f t="shared" si="41"/>
        <v>189</v>
      </c>
      <c r="C218" s="268"/>
      <c r="D218" s="57" t="s">
        <v>175</v>
      </c>
      <c r="E218" s="57">
        <v>105668</v>
      </c>
      <c r="F218" s="94" t="s">
        <v>313</v>
      </c>
      <c r="G218" s="265"/>
      <c r="H218" s="95" t="s">
        <v>176</v>
      </c>
      <c r="I218" s="96" t="s">
        <v>460</v>
      </c>
      <c r="J218" s="97">
        <v>42963</v>
      </c>
      <c r="K218" s="97" t="s">
        <v>1365</v>
      </c>
      <c r="L218" s="98">
        <v>0.85</v>
      </c>
      <c r="M218" s="99" t="str">
        <f>VLOOKUP($E218,Sheet1!$A:$C,2,FALSE)</f>
        <v>Regiunea 3 Sud Muntenia</v>
      </c>
      <c r="N218" s="99" t="str">
        <f>VLOOKUP($E218,Sheet1!$A:$C,3,FALSE)</f>
        <v>Arges</v>
      </c>
      <c r="O218" s="95" t="s">
        <v>377</v>
      </c>
      <c r="P218" s="101" t="s">
        <v>694</v>
      </c>
      <c r="Q218" s="101">
        <f t="shared" si="35"/>
        <v>7911353.2200000007</v>
      </c>
      <c r="R218" s="100">
        <v>6724650.2400000002</v>
      </c>
      <c r="S218" s="100">
        <v>1186702.98</v>
      </c>
      <c r="T218" s="100">
        <v>0</v>
      </c>
      <c r="U218" s="100">
        <v>0</v>
      </c>
      <c r="V218" s="100">
        <v>0</v>
      </c>
      <c r="W218" s="100">
        <v>0</v>
      </c>
      <c r="X218" s="100">
        <f t="shared" si="40"/>
        <v>7911353.2200000007</v>
      </c>
      <c r="Y218" s="100" t="s">
        <v>378</v>
      </c>
      <c r="Z218" s="100"/>
      <c r="AA218" s="61">
        <v>2918209.419999999</v>
      </c>
      <c r="AB218" s="64">
        <v>487748.33</v>
      </c>
      <c r="AC218" s="87"/>
      <c r="AD218" s="87"/>
      <c r="AE218" s="87"/>
    </row>
    <row r="219" spans="2:31" s="5" customFormat="1" ht="84.75" customHeight="1" x14ac:dyDescent="0.3">
      <c r="B219" s="128">
        <f t="shared" si="41"/>
        <v>190</v>
      </c>
      <c r="C219" s="268"/>
      <c r="D219" s="57" t="s">
        <v>180</v>
      </c>
      <c r="E219" s="57">
        <v>102066</v>
      </c>
      <c r="F219" s="94" t="s">
        <v>314</v>
      </c>
      <c r="G219" s="265"/>
      <c r="H219" s="95" t="s">
        <v>181</v>
      </c>
      <c r="I219" s="96" t="s">
        <v>537</v>
      </c>
      <c r="J219" s="95" t="s">
        <v>538</v>
      </c>
      <c r="K219" s="97" t="s">
        <v>539</v>
      </c>
      <c r="L219" s="98">
        <v>0.85</v>
      </c>
      <c r="M219" s="99" t="str">
        <f>VLOOKUP($E219,Sheet1!$A:$C,2,FALSE)</f>
        <v>Regiunea 1 Nord-Est</v>
      </c>
      <c r="N219" s="99" t="str">
        <f>VLOOKUP($E219,Sheet1!$A:$C,3,FALSE)</f>
        <v>Botosani</v>
      </c>
      <c r="O219" s="95" t="s">
        <v>376</v>
      </c>
      <c r="P219" s="101" t="s">
        <v>694</v>
      </c>
      <c r="Q219" s="101">
        <f t="shared" si="35"/>
        <v>1209222.54</v>
      </c>
      <c r="R219" s="100">
        <v>1027839.16</v>
      </c>
      <c r="S219" s="100">
        <v>181383.38</v>
      </c>
      <c r="T219" s="100">
        <v>0</v>
      </c>
      <c r="U219" s="100">
        <v>0</v>
      </c>
      <c r="V219" s="100">
        <v>0</v>
      </c>
      <c r="W219" s="100">
        <v>0</v>
      </c>
      <c r="X219" s="100">
        <f t="shared" si="40"/>
        <v>1209222.54</v>
      </c>
      <c r="Y219" s="100" t="s">
        <v>378</v>
      </c>
      <c r="Z219" s="100"/>
      <c r="AA219" s="61">
        <v>751301.23999999987</v>
      </c>
      <c r="AB219" s="64">
        <v>111459.04999999999</v>
      </c>
      <c r="AC219" s="87"/>
      <c r="AD219" s="87"/>
      <c r="AE219" s="87"/>
    </row>
    <row r="220" spans="2:31" s="5" customFormat="1" ht="66.75" customHeight="1" x14ac:dyDescent="0.3">
      <c r="B220" s="128">
        <f t="shared" si="41"/>
        <v>191</v>
      </c>
      <c r="C220" s="268"/>
      <c r="D220" s="57" t="s">
        <v>186</v>
      </c>
      <c r="E220" s="57">
        <v>103698</v>
      </c>
      <c r="F220" s="94" t="s">
        <v>315</v>
      </c>
      <c r="G220" s="265"/>
      <c r="H220" s="95" t="s">
        <v>187</v>
      </c>
      <c r="I220" s="96" t="s">
        <v>568</v>
      </c>
      <c r="J220" s="95" t="s">
        <v>382</v>
      </c>
      <c r="K220" s="95" t="s">
        <v>383</v>
      </c>
      <c r="L220" s="98">
        <v>0.85</v>
      </c>
      <c r="M220" s="99" t="str">
        <f>VLOOKUP($E220,Sheet1!$A:$C,2,FALSE)</f>
        <v>Regiunea 6 Nord-Vest</v>
      </c>
      <c r="N220" s="99" t="str">
        <f>VLOOKUP($E220,Sheet1!$A:$C,3,FALSE)</f>
        <v>Cluj</v>
      </c>
      <c r="O220" s="95" t="s">
        <v>377</v>
      </c>
      <c r="P220" s="101" t="s">
        <v>694</v>
      </c>
      <c r="Q220" s="101">
        <f t="shared" si="35"/>
        <v>3018540.96</v>
      </c>
      <c r="R220" s="100">
        <v>2565759.8199999998</v>
      </c>
      <c r="S220" s="100">
        <v>452781.14</v>
      </c>
      <c r="T220" s="100">
        <v>0</v>
      </c>
      <c r="U220" s="100">
        <v>0</v>
      </c>
      <c r="V220" s="100">
        <v>325745.36</v>
      </c>
      <c r="W220" s="100">
        <v>0</v>
      </c>
      <c r="X220" s="100">
        <f t="shared" si="40"/>
        <v>3344286.32</v>
      </c>
      <c r="Y220" s="100" t="s">
        <v>378</v>
      </c>
      <c r="Z220" s="100"/>
      <c r="AA220" s="59">
        <v>1238620.0899999999</v>
      </c>
      <c r="AB220" s="106">
        <v>218580</v>
      </c>
      <c r="AC220" s="87"/>
      <c r="AD220" s="87"/>
      <c r="AE220" s="87"/>
    </row>
    <row r="221" spans="2:31" s="5" customFormat="1" ht="66.75" customHeight="1" x14ac:dyDescent="0.3">
      <c r="B221" s="128">
        <f t="shared" si="41"/>
        <v>192</v>
      </c>
      <c r="C221" s="268"/>
      <c r="D221" s="57" t="s">
        <v>319</v>
      </c>
      <c r="E221" s="57">
        <v>103707</v>
      </c>
      <c r="F221" s="94" t="s">
        <v>321</v>
      </c>
      <c r="G221" s="265"/>
      <c r="H221" s="95" t="s">
        <v>320</v>
      </c>
      <c r="I221" s="96" t="s">
        <v>430</v>
      </c>
      <c r="J221" s="97">
        <v>42986</v>
      </c>
      <c r="K221" s="97" t="s">
        <v>1369</v>
      </c>
      <c r="L221" s="98">
        <v>0.85</v>
      </c>
      <c r="M221" s="99" t="str">
        <f>VLOOKUP($E221,Sheet1!$A:$C,2,FALSE)</f>
        <v>Regiunea 2 Sud-Est</v>
      </c>
      <c r="N221" s="99" t="str">
        <f>VLOOKUP($E221,Sheet1!$A:$C,3,FALSE)</f>
        <v>Galati</v>
      </c>
      <c r="O221" s="95" t="s">
        <v>377</v>
      </c>
      <c r="P221" s="101" t="s">
        <v>694</v>
      </c>
      <c r="Q221" s="101">
        <f t="shared" si="35"/>
        <v>3098335.11</v>
      </c>
      <c r="R221" s="100">
        <v>2633584.84</v>
      </c>
      <c r="S221" s="100">
        <v>460821.95</v>
      </c>
      <c r="T221" s="100">
        <v>3928.32</v>
      </c>
      <c r="U221" s="100">
        <v>0</v>
      </c>
      <c r="V221" s="100">
        <v>68159</v>
      </c>
      <c r="W221" s="100">
        <v>0</v>
      </c>
      <c r="X221" s="100">
        <f t="shared" si="40"/>
        <v>3166494.11</v>
      </c>
      <c r="Y221" s="100" t="s">
        <v>378</v>
      </c>
      <c r="Z221" s="100"/>
      <c r="AA221" s="61">
        <v>1199181.96</v>
      </c>
      <c r="AB221" s="64">
        <v>203425.11</v>
      </c>
      <c r="AC221" s="87"/>
      <c r="AD221" s="87"/>
      <c r="AE221" s="87"/>
    </row>
    <row r="222" spans="2:31" s="5" customFormat="1" ht="151.5" customHeight="1" x14ac:dyDescent="0.3">
      <c r="B222" s="128">
        <f t="shared" si="41"/>
        <v>193</v>
      </c>
      <c r="C222" s="268"/>
      <c r="D222" s="57" t="s">
        <v>350</v>
      </c>
      <c r="E222" s="57">
        <v>102369</v>
      </c>
      <c r="F222" s="94" t="s">
        <v>349</v>
      </c>
      <c r="G222" s="265"/>
      <c r="H222" s="95" t="s">
        <v>681</v>
      </c>
      <c r="I222" s="96" t="s">
        <v>437</v>
      </c>
      <c r="J222" s="97">
        <v>43010</v>
      </c>
      <c r="K222" s="97" t="s">
        <v>527</v>
      </c>
      <c r="L222" s="98">
        <v>0.85</v>
      </c>
      <c r="M222" s="99" t="str">
        <f>VLOOKUP($E222,Sheet1!$A:$C,2,FALSE)</f>
        <v>Regiunea 7 Centru</v>
      </c>
      <c r="N222" s="99" t="str">
        <f>VLOOKUP($E222,Sheet1!$A:$C,3,FALSE)</f>
        <v>Alba</v>
      </c>
      <c r="O222" s="95" t="s">
        <v>377</v>
      </c>
      <c r="P222" s="101" t="s">
        <v>694</v>
      </c>
      <c r="Q222" s="101">
        <f t="shared" si="35"/>
        <v>3172245.93</v>
      </c>
      <c r="R222" s="100">
        <v>2696409.04</v>
      </c>
      <c r="S222" s="100">
        <v>475836.89</v>
      </c>
      <c r="T222" s="100">
        <v>0</v>
      </c>
      <c r="U222" s="100">
        <v>0</v>
      </c>
      <c r="V222" s="100">
        <v>0</v>
      </c>
      <c r="W222" s="100">
        <v>0</v>
      </c>
      <c r="X222" s="100">
        <f t="shared" si="40"/>
        <v>3172245.93</v>
      </c>
      <c r="Y222" s="100" t="s">
        <v>378</v>
      </c>
      <c r="Z222" s="100"/>
      <c r="AA222" s="61">
        <v>2151338.5400000005</v>
      </c>
      <c r="AB222" s="64">
        <v>349412.04000000004</v>
      </c>
      <c r="AC222" s="87"/>
      <c r="AD222" s="87"/>
      <c r="AE222" s="87"/>
    </row>
    <row r="223" spans="2:31" s="5" customFormat="1" ht="92.25" customHeight="1" x14ac:dyDescent="0.3">
      <c r="B223" s="128">
        <f t="shared" si="41"/>
        <v>194</v>
      </c>
      <c r="C223" s="268"/>
      <c r="D223" s="57" t="s">
        <v>353</v>
      </c>
      <c r="E223" s="57">
        <v>108227</v>
      </c>
      <c r="F223" s="94" t="s">
        <v>354</v>
      </c>
      <c r="G223" s="265"/>
      <c r="H223" s="95" t="s">
        <v>680</v>
      </c>
      <c r="I223" s="96" t="s">
        <v>587</v>
      </c>
      <c r="J223" s="97">
        <v>43020</v>
      </c>
      <c r="K223" s="97" t="s">
        <v>1365</v>
      </c>
      <c r="L223" s="98">
        <v>0.85</v>
      </c>
      <c r="M223" s="99" t="str">
        <f>VLOOKUP($E223,Sheet1!$A:$C,2,FALSE)</f>
        <v>Regiunea 2 Sud-Est</v>
      </c>
      <c r="N223" s="99" t="str">
        <f>VLOOKUP($E223,Sheet1!$A:$C,3,FALSE)</f>
        <v>Constanta</v>
      </c>
      <c r="O223" s="95" t="s">
        <v>377</v>
      </c>
      <c r="P223" s="101" t="s">
        <v>694</v>
      </c>
      <c r="Q223" s="101">
        <f t="shared" si="35"/>
        <v>2273600.85</v>
      </c>
      <c r="R223" s="100">
        <v>1932560.72</v>
      </c>
      <c r="S223" s="100">
        <v>341040.13</v>
      </c>
      <c r="T223" s="100">
        <v>0</v>
      </c>
      <c r="U223" s="100">
        <v>0</v>
      </c>
      <c r="V223" s="100">
        <v>0</v>
      </c>
      <c r="W223" s="100">
        <v>0</v>
      </c>
      <c r="X223" s="100">
        <f t="shared" si="40"/>
        <v>2273600.85</v>
      </c>
      <c r="Y223" s="100" t="s">
        <v>378</v>
      </c>
      <c r="Z223" s="100"/>
      <c r="AA223" s="61">
        <v>882396.68</v>
      </c>
      <c r="AB223" s="64">
        <v>132979.15999999997</v>
      </c>
      <c r="AC223" s="87"/>
      <c r="AD223" s="87"/>
      <c r="AE223" s="87"/>
    </row>
    <row r="224" spans="2:31" s="5" customFormat="1" ht="174" customHeight="1" x14ac:dyDescent="0.3">
      <c r="B224" s="128">
        <f t="shared" si="41"/>
        <v>195</v>
      </c>
      <c r="C224" s="268"/>
      <c r="D224" s="57" t="s">
        <v>355</v>
      </c>
      <c r="E224" s="57">
        <v>104845</v>
      </c>
      <c r="F224" s="94" t="s">
        <v>356</v>
      </c>
      <c r="G224" s="265" t="s">
        <v>732</v>
      </c>
      <c r="H224" s="95" t="s">
        <v>679</v>
      </c>
      <c r="I224" s="96" t="s">
        <v>576</v>
      </c>
      <c r="J224" s="97">
        <v>43034</v>
      </c>
      <c r="K224" s="97">
        <v>43890</v>
      </c>
      <c r="L224" s="98">
        <v>0.85</v>
      </c>
      <c r="M224" s="99" t="str">
        <f>VLOOKUP($E224,Sheet1!$A:$C,2,FALSE)</f>
        <v>Regiunea 7 Centru</v>
      </c>
      <c r="N224" s="99" t="str">
        <f>VLOOKUP($E224,Sheet1!$A:$C,3,FALSE)</f>
        <v>Covasna</v>
      </c>
      <c r="O224" s="95" t="s">
        <v>375</v>
      </c>
      <c r="P224" s="101" t="s">
        <v>694</v>
      </c>
      <c r="Q224" s="101">
        <f t="shared" si="35"/>
        <v>2722426.66</v>
      </c>
      <c r="R224" s="100">
        <v>2314062.66</v>
      </c>
      <c r="S224" s="100">
        <v>408364</v>
      </c>
      <c r="T224" s="100"/>
      <c r="U224" s="100">
        <v>0</v>
      </c>
      <c r="V224" s="100">
        <v>461439.46</v>
      </c>
      <c r="W224" s="100">
        <v>0</v>
      </c>
      <c r="X224" s="100">
        <f t="shared" si="40"/>
        <v>3183866.12</v>
      </c>
      <c r="Y224" s="100" t="s">
        <v>378</v>
      </c>
      <c r="Z224" s="100"/>
      <c r="AA224" s="61">
        <v>1178213.6300000001</v>
      </c>
      <c r="AB224" s="64">
        <v>159877.23000000001</v>
      </c>
      <c r="AC224" s="87"/>
      <c r="AD224" s="87"/>
      <c r="AE224" s="87"/>
    </row>
    <row r="225" spans="2:31" s="5" customFormat="1" ht="83.25" customHeight="1" x14ac:dyDescent="0.3">
      <c r="B225" s="128">
        <f t="shared" si="41"/>
        <v>196</v>
      </c>
      <c r="C225" s="268"/>
      <c r="D225" s="57" t="s">
        <v>357</v>
      </c>
      <c r="E225" s="57">
        <v>107498</v>
      </c>
      <c r="F225" s="94" t="s">
        <v>358</v>
      </c>
      <c r="G225" s="265"/>
      <c r="H225" s="95" t="s">
        <v>678</v>
      </c>
      <c r="I225" s="96" t="s">
        <v>584</v>
      </c>
      <c r="J225" s="97">
        <v>43034</v>
      </c>
      <c r="K225" s="95" t="s">
        <v>384</v>
      </c>
      <c r="L225" s="98">
        <v>0.85</v>
      </c>
      <c r="M225" s="99" t="str">
        <f>VLOOKUP($E225,Sheet1!$A:$C,2,FALSE)</f>
        <v>Regiunea 4 Sud-Vest</v>
      </c>
      <c r="N225" s="99" t="str">
        <f>VLOOKUP($E225,Sheet1!$A:$C,3,FALSE)</f>
        <v>Gorj</v>
      </c>
      <c r="O225" s="95" t="s">
        <v>376</v>
      </c>
      <c r="P225" s="101" t="s">
        <v>694</v>
      </c>
      <c r="Q225" s="101">
        <f t="shared" si="35"/>
        <v>20988640.890000001</v>
      </c>
      <c r="R225" s="100">
        <v>17840344.760000002</v>
      </c>
      <c r="S225" s="100">
        <v>3148296.13</v>
      </c>
      <c r="T225" s="100">
        <v>0</v>
      </c>
      <c r="U225" s="100">
        <v>0</v>
      </c>
      <c r="V225" s="100">
        <v>5355</v>
      </c>
      <c r="W225" s="100">
        <v>0</v>
      </c>
      <c r="X225" s="100">
        <f t="shared" si="40"/>
        <v>20993995.890000001</v>
      </c>
      <c r="Y225" s="100" t="s">
        <v>378</v>
      </c>
      <c r="Z225" s="100"/>
      <c r="AA225" s="61">
        <v>2612640.36</v>
      </c>
      <c r="AB225" s="64">
        <v>266936.53000000003</v>
      </c>
      <c r="AC225" s="87"/>
      <c r="AD225" s="87"/>
      <c r="AE225" s="87"/>
    </row>
    <row r="226" spans="2:31" s="5" customFormat="1" ht="70.5" customHeight="1" x14ac:dyDescent="0.3">
      <c r="B226" s="128">
        <f t="shared" si="41"/>
        <v>197</v>
      </c>
      <c r="C226" s="268"/>
      <c r="D226" s="57" t="s">
        <v>359</v>
      </c>
      <c r="E226" s="57">
        <v>102378</v>
      </c>
      <c r="F226" s="94" t="s">
        <v>360</v>
      </c>
      <c r="G226" s="265"/>
      <c r="H226" s="95" t="s">
        <v>677</v>
      </c>
      <c r="I226" s="96" t="s">
        <v>432</v>
      </c>
      <c r="J226" s="104">
        <v>42979</v>
      </c>
      <c r="K226" s="97" t="s">
        <v>590</v>
      </c>
      <c r="L226" s="98">
        <v>0.85</v>
      </c>
      <c r="M226" s="99" t="str">
        <f>VLOOKUP($E226,Sheet1!$A:$C,2,FALSE)</f>
        <v>Regiunea 5 Vest,Regiunea 7 Centru</v>
      </c>
      <c r="N226" s="99" t="str">
        <f>VLOOKUP($E226,Sheet1!$A:$C,3,FALSE)</f>
        <v>Alba,Hunedoara</v>
      </c>
      <c r="O226" s="95" t="s">
        <v>377</v>
      </c>
      <c r="P226" s="101" t="s">
        <v>694</v>
      </c>
      <c r="Q226" s="101">
        <f t="shared" si="35"/>
        <v>7562449.5699999994</v>
      </c>
      <c r="R226" s="100">
        <v>6428082.1299999999</v>
      </c>
      <c r="S226" s="100">
        <v>981907.51</v>
      </c>
      <c r="T226" s="100">
        <v>152459.93</v>
      </c>
      <c r="U226" s="100">
        <v>0</v>
      </c>
      <c r="V226" s="100">
        <v>0</v>
      </c>
      <c r="W226" s="100">
        <v>0</v>
      </c>
      <c r="X226" s="100">
        <f t="shared" si="40"/>
        <v>7562449.5699999994</v>
      </c>
      <c r="Y226" s="100" t="s">
        <v>378</v>
      </c>
      <c r="Z226" s="100"/>
      <c r="AA226" s="61">
        <v>3834865.2700000009</v>
      </c>
      <c r="AB226" s="64">
        <v>562990.41</v>
      </c>
      <c r="AC226" s="87"/>
      <c r="AD226" s="87"/>
      <c r="AE226" s="87"/>
    </row>
    <row r="227" spans="2:31" s="5" customFormat="1" ht="73.5" customHeight="1" x14ac:dyDescent="0.3">
      <c r="B227" s="128">
        <f t="shared" si="41"/>
        <v>198</v>
      </c>
      <c r="C227" s="268"/>
      <c r="D227" s="57" t="s">
        <v>658</v>
      </c>
      <c r="E227" s="57">
        <v>105180</v>
      </c>
      <c r="F227" s="94" t="s">
        <v>676</v>
      </c>
      <c r="G227" s="265"/>
      <c r="H227" s="95" t="s">
        <v>659</v>
      </c>
      <c r="I227" s="96" t="s">
        <v>658</v>
      </c>
      <c r="J227" s="97" t="s">
        <v>682</v>
      </c>
      <c r="K227" s="97" t="s">
        <v>1361</v>
      </c>
      <c r="L227" s="98">
        <v>0.85</v>
      </c>
      <c r="M227" s="99" t="str">
        <f>VLOOKUP($E227,Sheet1!$A:$C,2,FALSE)</f>
        <v>Regiunea 7 Centru</v>
      </c>
      <c r="N227" s="99" t="str">
        <f>VLOOKUP($E227,Sheet1!$A:$C,3,FALSE)</f>
        <v>Covasna,Harghita</v>
      </c>
      <c r="O227" s="95" t="s">
        <v>377</v>
      </c>
      <c r="P227" s="101" t="s">
        <v>694</v>
      </c>
      <c r="Q227" s="101">
        <f t="shared" si="35"/>
        <v>3001693.72</v>
      </c>
      <c r="R227" s="100">
        <v>2551439.66</v>
      </c>
      <c r="S227" s="100">
        <v>448134.27</v>
      </c>
      <c r="T227" s="100">
        <v>2119.79</v>
      </c>
      <c r="U227" s="100">
        <v>0</v>
      </c>
      <c r="V227" s="100">
        <v>26247.88</v>
      </c>
      <c r="W227" s="100">
        <v>0</v>
      </c>
      <c r="X227" s="100">
        <f t="shared" si="40"/>
        <v>3027941.6</v>
      </c>
      <c r="Y227" s="100" t="s">
        <v>378</v>
      </c>
      <c r="Z227" s="100"/>
      <c r="AA227" s="61">
        <v>779918.84</v>
      </c>
      <c r="AB227" s="64">
        <v>130742.08</v>
      </c>
      <c r="AC227" s="87"/>
      <c r="AD227" s="87"/>
      <c r="AE227" s="87"/>
    </row>
    <row r="228" spans="2:31" s="5" customFormat="1" ht="87" customHeight="1" x14ac:dyDescent="0.3">
      <c r="B228" s="128">
        <f t="shared" si="41"/>
        <v>199</v>
      </c>
      <c r="C228" s="268"/>
      <c r="D228" s="57" t="s">
        <v>759</v>
      </c>
      <c r="E228" s="57">
        <v>105894</v>
      </c>
      <c r="F228" s="94" t="s">
        <v>761</v>
      </c>
      <c r="G228" s="265"/>
      <c r="H228" s="95" t="s">
        <v>760</v>
      </c>
      <c r="I228" s="103" t="s">
        <v>772</v>
      </c>
      <c r="J228" s="97" t="s">
        <v>762</v>
      </c>
      <c r="K228" s="97" t="s">
        <v>1359</v>
      </c>
      <c r="L228" s="98">
        <v>0.85</v>
      </c>
      <c r="M228" s="99" t="str">
        <f>VLOOKUP($E228,Sheet1!$A:$C,2,FALSE)</f>
        <v>Regiunea 6 Nord-Vest</v>
      </c>
      <c r="N228" s="99" t="str">
        <f>VLOOKUP($E228,Sheet1!$A:$C,3,FALSE)</f>
        <v>Bihor,Cluj</v>
      </c>
      <c r="O228" s="95" t="s">
        <v>377</v>
      </c>
      <c r="P228" s="101" t="s">
        <v>694</v>
      </c>
      <c r="Q228" s="101">
        <f t="shared" si="35"/>
        <v>5745029.8599999994</v>
      </c>
      <c r="R228" s="100">
        <v>4883275.38</v>
      </c>
      <c r="S228" s="100">
        <v>861754.48</v>
      </c>
      <c r="T228" s="100">
        <v>0</v>
      </c>
      <c r="U228" s="100">
        <v>0</v>
      </c>
      <c r="V228" s="100">
        <v>0</v>
      </c>
      <c r="W228" s="100">
        <v>0</v>
      </c>
      <c r="X228" s="100">
        <f t="shared" si="40"/>
        <v>5745029.8599999994</v>
      </c>
      <c r="Y228" s="100" t="s">
        <v>378</v>
      </c>
      <c r="Z228" s="100"/>
      <c r="AA228" s="61">
        <v>2032158.2499999998</v>
      </c>
      <c r="AB228" s="64">
        <v>357311.07</v>
      </c>
      <c r="AC228" s="87"/>
      <c r="AD228" s="87"/>
      <c r="AE228" s="87"/>
    </row>
    <row r="229" spans="2:31" s="5" customFormat="1" ht="100.5" customHeight="1" x14ac:dyDescent="0.3">
      <c r="B229" s="143">
        <f t="shared" si="41"/>
        <v>200</v>
      </c>
      <c r="C229" s="268"/>
      <c r="D229" s="57" t="s">
        <v>781</v>
      </c>
      <c r="E229" s="57">
        <v>116918</v>
      </c>
      <c r="F229" s="94" t="s">
        <v>782</v>
      </c>
      <c r="G229" s="265"/>
      <c r="H229" s="95" t="s">
        <v>783</v>
      </c>
      <c r="I229" s="103" t="s">
        <v>796</v>
      </c>
      <c r="J229" s="97" t="s">
        <v>788</v>
      </c>
      <c r="K229" s="97" t="s">
        <v>390</v>
      </c>
      <c r="L229" s="98">
        <v>0.85</v>
      </c>
      <c r="M229" s="99" t="str">
        <f>VLOOKUP($E229,Sheet1!$A:$C,2,FALSE)</f>
        <v>Regiunea 3 Sud Muntenia</v>
      </c>
      <c r="N229" s="99" t="str">
        <f>VLOOKUP($E229,Sheet1!$A:$C,3,FALSE)</f>
        <v>Calarasi,Ialomita</v>
      </c>
      <c r="O229" s="95" t="s">
        <v>377</v>
      </c>
      <c r="P229" s="101" t="s">
        <v>784</v>
      </c>
      <c r="Q229" s="101">
        <f t="shared" si="35"/>
        <v>9281999.3000000007</v>
      </c>
      <c r="R229" s="100">
        <v>7889699.4000000004</v>
      </c>
      <c r="S229" s="100">
        <v>0</v>
      </c>
      <c r="T229" s="100">
        <v>1392299.9</v>
      </c>
      <c r="U229" s="100">
        <v>0</v>
      </c>
      <c r="V229" s="100">
        <v>0</v>
      </c>
      <c r="W229" s="100">
        <v>0</v>
      </c>
      <c r="X229" s="100">
        <f t="shared" si="40"/>
        <v>9281999.3000000007</v>
      </c>
      <c r="Y229" s="100" t="s">
        <v>378</v>
      </c>
      <c r="Z229" s="100"/>
      <c r="AA229" s="61">
        <v>3705535.5300000003</v>
      </c>
      <c r="AB229" s="64">
        <v>546440.31000000006</v>
      </c>
      <c r="AC229" s="87"/>
      <c r="AD229" s="87"/>
      <c r="AE229" s="87"/>
    </row>
    <row r="230" spans="2:31" s="5" customFormat="1" ht="90" customHeight="1" x14ac:dyDescent="0.3">
      <c r="B230" s="143">
        <f t="shared" si="41"/>
        <v>201</v>
      </c>
      <c r="C230" s="268"/>
      <c r="D230" s="57" t="s">
        <v>786</v>
      </c>
      <c r="E230" s="57">
        <v>116919</v>
      </c>
      <c r="F230" s="94" t="s">
        <v>785</v>
      </c>
      <c r="G230" s="265"/>
      <c r="H230" s="95" t="s">
        <v>783</v>
      </c>
      <c r="I230" s="103" t="s">
        <v>797</v>
      </c>
      <c r="J230" s="97" t="s">
        <v>792</v>
      </c>
      <c r="K230" s="97" t="s">
        <v>390</v>
      </c>
      <c r="L230" s="98">
        <v>0.85</v>
      </c>
      <c r="M230" s="99" t="str">
        <f>VLOOKUP($E230,Sheet1!$A:$C,2,FALSE)</f>
        <v>Regiunea 2 Sud-Est,Regiunea 3 Sud Muntenia</v>
      </c>
      <c r="N230" s="99" t="str">
        <f>VLOOKUP($E230,Sheet1!$A:$C,3,FALSE)</f>
        <v>Buzau,Ialomita,Prahova</v>
      </c>
      <c r="O230" s="95" t="s">
        <v>377</v>
      </c>
      <c r="P230" s="101" t="s">
        <v>787</v>
      </c>
      <c r="Q230" s="101">
        <f t="shared" si="35"/>
        <v>5372423.75</v>
      </c>
      <c r="R230" s="100">
        <v>4566560.1900000004</v>
      </c>
      <c r="S230" s="100">
        <v>805863.56</v>
      </c>
      <c r="T230" s="100">
        <v>0</v>
      </c>
      <c r="U230" s="100">
        <v>0</v>
      </c>
      <c r="V230" s="100">
        <v>0</v>
      </c>
      <c r="W230" s="100">
        <v>0</v>
      </c>
      <c r="X230" s="100">
        <f t="shared" si="40"/>
        <v>5372423.75</v>
      </c>
      <c r="Y230" s="100" t="s">
        <v>378</v>
      </c>
      <c r="Z230" s="100"/>
      <c r="AA230" s="61">
        <v>2150344.7700000005</v>
      </c>
      <c r="AB230" s="64">
        <v>297654.71999999997</v>
      </c>
      <c r="AC230" s="87"/>
      <c r="AD230" s="87"/>
      <c r="AE230" s="87"/>
    </row>
    <row r="231" spans="2:31" s="5" customFormat="1" ht="106.5" customHeight="1" x14ac:dyDescent="0.3">
      <c r="B231" s="143">
        <f t="shared" si="41"/>
        <v>202</v>
      </c>
      <c r="C231" s="268"/>
      <c r="D231" s="57" t="s">
        <v>794</v>
      </c>
      <c r="E231" s="57">
        <v>116950</v>
      </c>
      <c r="F231" s="94" t="s">
        <v>791</v>
      </c>
      <c r="G231" s="265"/>
      <c r="H231" s="95" t="s">
        <v>789</v>
      </c>
      <c r="I231" s="103" t="s">
        <v>795</v>
      </c>
      <c r="J231" s="97" t="s">
        <v>793</v>
      </c>
      <c r="K231" s="97" t="s">
        <v>390</v>
      </c>
      <c r="L231" s="98">
        <v>0.85</v>
      </c>
      <c r="M231" s="99" t="str">
        <f>VLOOKUP($E231,Sheet1!$A:$C,2,FALSE)</f>
        <v>Regiunea 4 Sud-Vest,Regiunea 5 Vest</v>
      </c>
      <c r="N231" s="99" t="str">
        <f>VLOOKUP($E231,Sheet1!$A:$C,3,FALSE)</f>
        <v>Caras Severin,Gorj,Hunedoara</v>
      </c>
      <c r="O231" s="95" t="s">
        <v>377</v>
      </c>
      <c r="P231" s="101" t="s">
        <v>790</v>
      </c>
      <c r="Q231" s="101">
        <f t="shared" si="35"/>
        <v>19335112.530000001</v>
      </c>
      <c r="R231" s="100">
        <v>16434845.65</v>
      </c>
      <c r="S231" s="100">
        <v>2900266.88</v>
      </c>
      <c r="T231" s="100">
        <v>0</v>
      </c>
      <c r="U231" s="100">
        <v>0</v>
      </c>
      <c r="V231" s="100">
        <v>0</v>
      </c>
      <c r="W231" s="100">
        <v>0</v>
      </c>
      <c r="X231" s="100">
        <f t="shared" si="40"/>
        <v>19335112.530000001</v>
      </c>
      <c r="Y231" s="100" t="s">
        <v>378</v>
      </c>
      <c r="Z231" s="100"/>
      <c r="AA231" s="61">
        <v>1119396.5</v>
      </c>
      <c r="AB231" s="64">
        <v>197540.56000000003</v>
      </c>
      <c r="AC231" s="87"/>
      <c r="AD231" s="87"/>
      <c r="AE231" s="87"/>
    </row>
    <row r="232" spans="2:31" s="5" customFormat="1" ht="183" customHeight="1" x14ac:dyDescent="0.3">
      <c r="B232" s="143">
        <f t="shared" si="41"/>
        <v>203</v>
      </c>
      <c r="C232" s="268"/>
      <c r="D232" s="57" t="s">
        <v>798</v>
      </c>
      <c r="E232" s="57">
        <v>116916</v>
      </c>
      <c r="F232" s="94" t="s">
        <v>802</v>
      </c>
      <c r="G232" s="119"/>
      <c r="H232" s="95" t="s">
        <v>799</v>
      </c>
      <c r="I232" s="103" t="s">
        <v>800</v>
      </c>
      <c r="J232" s="104" t="s">
        <v>803</v>
      </c>
      <c r="K232" s="104" t="s">
        <v>390</v>
      </c>
      <c r="L232" s="98">
        <v>0.85</v>
      </c>
      <c r="M232" s="99" t="str">
        <f>VLOOKUP($E232,Sheet1!$A:$C,2,FALSE)</f>
        <v>Regiunea 6 Nord-Vest</v>
      </c>
      <c r="N232" s="99" t="str">
        <f>VLOOKUP($E232,Sheet1!$A:$C,3,FALSE)</f>
        <v>Bihor,Satu Mare</v>
      </c>
      <c r="O232" s="95" t="s">
        <v>377</v>
      </c>
      <c r="P232" s="101" t="s">
        <v>801</v>
      </c>
      <c r="Q232" s="101">
        <f t="shared" si="35"/>
        <v>11715707.689999999</v>
      </c>
      <c r="R232" s="100">
        <v>9958351.5399999991</v>
      </c>
      <c r="S232" s="100">
        <v>1757356.15</v>
      </c>
      <c r="T232" s="100">
        <v>0</v>
      </c>
      <c r="U232" s="100">
        <v>0</v>
      </c>
      <c r="V232" s="100">
        <v>0</v>
      </c>
      <c r="W232" s="100">
        <v>0</v>
      </c>
      <c r="X232" s="100">
        <f t="shared" si="40"/>
        <v>11715707.689999999</v>
      </c>
      <c r="Y232" s="100" t="s">
        <v>378</v>
      </c>
      <c r="Z232" s="100"/>
      <c r="AA232" s="61">
        <v>1402415.46</v>
      </c>
      <c r="AB232" s="64">
        <v>135577.96000000002</v>
      </c>
      <c r="AC232" s="87"/>
      <c r="AD232" s="87"/>
      <c r="AE232" s="87"/>
    </row>
    <row r="233" spans="2:31" s="5" customFormat="1" ht="75" customHeight="1" x14ac:dyDescent="0.3">
      <c r="B233" s="143">
        <f t="shared" si="41"/>
        <v>204</v>
      </c>
      <c r="C233" s="268"/>
      <c r="D233" s="57" t="s">
        <v>811</v>
      </c>
      <c r="E233" s="57">
        <v>116917</v>
      </c>
      <c r="F233" s="94" t="s">
        <v>813</v>
      </c>
      <c r="G233" s="57" t="s">
        <v>818</v>
      </c>
      <c r="H233" s="99" t="s">
        <v>812</v>
      </c>
      <c r="I233" s="184" t="s">
        <v>828</v>
      </c>
      <c r="J233" s="97" t="s">
        <v>815</v>
      </c>
      <c r="K233" s="97" t="s">
        <v>384</v>
      </c>
      <c r="L233" s="98">
        <v>0.85</v>
      </c>
      <c r="M233" s="99" t="str">
        <f>VLOOKUP($E233,Sheet1!$A:$C,2,FALSE)</f>
        <v>Regiunea 2 Sud-Est</v>
      </c>
      <c r="N233" s="99" t="str">
        <f>VLOOKUP($E233,Sheet1!$A:$C,3,FALSE)</f>
        <v>Vrancea</v>
      </c>
      <c r="O233" s="95" t="s">
        <v>375</v>
      </c>
      <c r="P233" s="95" t="s">
        <v>808</v>
      </c>
      <c r="Q233" s="101">
        <f t="shared" si="35"/>
        <v>2454132.46</v>
      </c>
      <c r="R233" s="100">
        <v>2086012.59</v>
      </c>
      <c r="S233" s="100">
        <v>368119.87</v>
      </c>
      <c r="T233" s="100">
        <v>0</v>
      </c>
      <c r="U233" s="100">
        <v>0</v>
      </c>
      <c r="V233" s="100">
        <v>400697.18</v>
      </c>
      <c r="W233" s="100">
        <v>0</v>
      </c>
      <c r="X233" s="101">
        <f>+R233+S233+T233+V233+W233</f>
        <v>2854829.64</v>
      </c>
      <c r="Y233" s="101" t="s">
        <v>378</v>
      </c>
      <c r="Z233" s="100"/>
      <c r="AA233" s="61">
        <v>1016473.42</v>
      </c>
      <c r="AB233" s="64">
        <v>140448.25</v>
      </c>
      <c r="AC233" s="87"/>
      <c r="AD233" s="87"/>
      <c r="AE233" s="87"/>
    </row>
    <row r="234" spans="2:31" s="5" customFormat="1" ht="109.5" customHeight="1" x14ac:dyDescent="0.3">
      <c r="B234" s="143">
        <f t="shared" si="41"/>
        <v>205</v>
      </c>
      <c r="C234" s="268"/>
      <c r="D234" s="57" t="s">
        <v>822</v>
      </c>
      <c r="E234" s="57">
        <v>116963</v>
      </c>
      <c r="F234" s="94" t="s">
        <v>824</v>
      </c>
      <c r="G234" s="57" t="s">
        <v>818</v>
      </c>
      <c r="H234" s="95" t="s">
        <v>823</v>
      </c>
      <c r="I234" s="184" t="s">
        <v>829</v>
      </c>
      <c r="J234" s="104" t="s">
        <v>825</v>
      </c>
      <c r="K234" s="104">
        <v>44012</v>
      </c>
      <c r="L234" s="98">
        <v>0.85</v>
      </c>
      <c r="M234" s="99" t="str">
        <f>VLOOKUP($E234,Sheet1!$A:$C,2,FALSE)</f>
        <v>Regiunea 1 Nord-Est</v>
      </c>
      <c r="N234" s="99" t="str">
        <f>VLOOKUP($E234,Sheet1!$A:$C,3,FALSE)</f>
        <v>Iasi,Neamt</v>
      </c>
      <c r="O234" s="95" t="s">
        <v>375</v>
      </c>
      <c r="P234" s="95" t="s">
        <v>819</v>
      </c>
      <c r="Q234" s="101">
        <f t="shared" si="35"/>
        <v>5096437</v>
      </c>
      <c r="R234" s="100">
        <v>4331971.45</v>
      </c>
      <c r="S234" s="100">
        <v>749611.28</v>
      </c>
      <c r="T234" s="100">
        <v>14854.27</v>
      </c>
      <c r="U234" s="100">
        <v>0</v>
      </c>
      <c r="V234" s="100">
        <v>58793.52</v>
      </c>
      <c r="W234" s="100">
        <v>0</v>
      </c>
      <c r="X234" s="100">
        <f>+R234+S234+T234+V234+W234</f>
        <v>5155230.5199999996</v>
      </c>
      <c r="Y234" s="101" t="s">
        <v>378</v>
      </c>
      <c r="Z234" s="100"/>
      <c r="AA234" s="61">
        <v>287042.42</v>
      </c>
      <c r="AB234" s="64">
        <v>28432.840000000004</v>
      </c>
      <c r="AC234" s="87"/>
      <c r="AD234" s="87"/>
      <c r="AE234" s="87"/>
    </row>
    <row r="235" spans="2:31" s="5" customFormat="1" ht="134.25" customHeight="1" x14ac:dyDescent="0.3">
      <c r="B235" s="143">
        <f t="shared" si="41"/>
        <v>206</v>
      </c>
      <c r="C235" s="268"/>
      <c r="D235" s="57" t="s">
        <v>839</v>
      </c>
      <c r="E235" s="174">
        <v>118939</v>
      </c>
      <c r="F235" s="94" t="s">
        <v>841</v>
      </c>
      <c r="G235" s="57" t="s">
        <v>818</v>
      </c>
      <c r="H235" s="95" t="s">
        <v>124</v>
      </c>
      <c r="I235" s="184" t="s">
        <v>843</v>
      </c>
      <c r="J235" s="104" t="s">
        <v>842</v>
      </c>
      <c r="K235" s="104">
        <v>43884</v>
      </c>
      <c r="L235" s="98">
        <v>0.85</v>
      </c>
      <c r="M235" s="99" t="str">
        <f>VLOOKUP($E235,Sheet1!$A:$C,2,FALSE)</f>
        <v>Regiunea 2 Sud-Est</v>
      </c>
      <c r="N235" s="99" t="str">
        <f>VLOOKUP($E235,Sheet1!$A:$C,3,FALSE)</f>
        <v>Vrancea</v>
      </c>
      <c r="O235" s="95" t="s">
        <v>375</v>
      </c>
      <c r="P235" s="95" t="s">
        <v>840</v>
      </c>
      <c r="Q235" s="101">
        <f t="shared" si="35"/>
        <v>3559089.75</v>
      </c>
      <c r="R235" s="100">
        <v>3025226.29</v>
      </c>
      <c r="S235" s="100">
        <v>533863.46</v>
      </c>
      <c r="T235" s="100">
        <v>0</v>
      </c>
      <c r="U235" s="100">
        <v>0</v>
      </c>
      <c r="V235" s="100">
        <v>0</v>
      </c>
      <c r="W235" s="100">
        <v>0</v>
      </c>
      <c r="X235" s="100">
        <f>+R235+S235+T235+V235+W235</f>
        <v>3559089.75</v>
      </c>
      <c r="Y235" s="101" t="s">
        <v>378</v>
      </c>
      <c r="Z235" s="100"/>
      <c r="AA235" s="61">
        <v>1622564.6700000004</v>
      </c>
      <c r="AB235" s="64">
        <v>226687.87</v>
      </c>
      <c r="AC235" s="87"/>
      <c r="AD235" s="87"/>
      <c r="AE235" s="87"/>
    </row>
    <row r="236" spans="2:31" s="5" customFormat="1" ht="71.25" customHeight="1" x14ac:dyDescent="0.3">
      <c r="B236" s="143">
        <f t="shared" si="41"/>
        <v>207</v>
      </c>
      <c r="C236" s="185"/>
      <c r="D236" s="57" t="s">
        <v>971</v>
      </c>
      <c r="E236" s="174">
        <v>118245</v>
      </c>
      <c r="F236" s="94" t="s">
        <v>975</v>
      </c>
      <c r="G236" s="57" t="s">
        <v>972</v>
      </c>
      <c r="H236" s="95" t="s">
        <v>973</v>
      </c>
      <c r="I236" s="184" t="s">
        <v>994</v>
      </c>
      <c r="J236" s="104" t="s">
        <v>976</v>
      </c>
      <c r="K236" s="104" t="s">
        <v>390</v>
      </c>
      <c r="L236" s="98">
        <v>0.85</v>
      </c>
      <c r="M236" s="99" t="s">
        <v>606</v>
      </c>
      <c r="N236" s="99" t="s">
        <v>636</v>
      </c>
      <c r="O236" s="95" t="s">
        <v>375</v>
      </c>
      <c r="P236" s="95" t="s">
        <v>974</v>
      </c>
      <c r="Q236" s="101">
        <f t="shared" si="35"/>
        <v>12918730.629999999</v>
      </c>
      <c r="R236" s="100">
        <v>10980921.039999999</v>
      </c>
      <c r="S236" s="100">
        <v>1937809.59</v>
      </c>
      <c r="T236" s="100">
        <v>0</v>
      </c>
      <c r="U236" s="100">
        <v>0</v>
      </c>
      <c r="V236" s="100">
        <v>0</v>
      </c>
      <c r="W236" s="100">
        <v>0</v>
      </c>
      <c r="X236" s="100">
        <f>+R236+S236+T236+V236+W236</f>
        <v>12918730.629999999</v>
      </c>
      <c r="Y236" s="101" t="s">
        <v>378</v>
      </c>
      <c r="Z236" s="100"/>
      <c r="AA236" s="61">
        <v>1550118.45</v>
      </c>
      <c r="AB236" s="64">
        <v>172389.26</v>
      </c>
      <c r="AC236" s="87"/>
      <c r="AD236" s="87"/>
      <c r="AE236" s="87"/>
    </row>
    <row r="237" spans="2:31" s="5" customFormat="1" ht="69" customHeight="1" x14ac:dyDescent="0.3">
      <c r="B237" s="143">
        <f t="shared" si="41"/>
        <v>208</v>
      </c>
      <c r="C237" s="185"/>
      <c r="D237" s="57" t="s">
        <v>977</v>
      </c>
      <c r="E237" s="174">
        <v>117017</v>
      </c>
      <c r="F237" s="94" t="s">
        <v>995</v>
      </c>
      <c r="G237" s="57" t="s">
        <v>978</v>
      </c>
      <c r="H237" s="95" t="s">
        <v>979</v>
      </c>
      <c r="I237" s="184" t="s">
        <v>991</v>
      </c>
      <c r="J237" s="104" t="s">
        <v>996</v>
      </c>
      <c r="K237" s="104">
        <v>44255</v>
      </c>
      <c r="L237" s="98">
        <v>0.85</v>
      </c>
      <c r="M237" s="99" t="s">
        <v>604</v>
      </c>
      <c r="N237" s="99" t="s">
        <v>980</v>
      </c>
      <c r="O237" s="95" t="s">
        <v>375</v>
      </c>
      <c r="P237" s="95" t="s">
        <v>981</v>
      </c>
      <c r="Q237" s="101">
        <f t="shared" si="35"/>
        <v>7769525.5499999998</v>
      </c>
      <c r="R237" s="100">
        <v>6604096.7199999997</v>
      </c>
      <c r="S237" s="100">
        <v>1165428.83</v>
      </c>
      <c r="T237" s="100">
        <v>0</v>
      </c>
      <c r="U237" s="100">
        <v>0</v>
      </c>
      <c r="V237" s="100">
        <v>0</v>
      </c>
      <c r="W237" s="100">
        <v>0</v>
      </c>
      <c r="X237" s="100">
        <f>+R237+S237+T237+V237+W237</f>
        <v>7769525.5499999998</v>
      </c>
      <c r="Y237" s="101" t="s">
        <v>378</v>
      </c>
      <c r="Z237" s="100"/>
      <c r="AA237" s="61">
        <v>2367297.1100000003</v>
      </c>
      <c r="AB237" s="64">
        <v>280649.03999999998</v>
      </c>
      <c r="AC237" s="87"/>
      <c r="AD237" s="87"/>
      <c r="AE237" s="87"/>
    </row>
    <row r="238" spans="2:31" s="5" customFormat="1" ht="134.25" customHeight="1" x14ac:dyDescent="0.3">
      <c r="B238" s="143">
        <f t="shared" si="41"/>
        <v>209</v>
      </c>
      <c r="C238" s="185"/>
      <c r="D238" s="57" t="s">
        <v>982</v>
      </c>
      <c r="E238" s="174">
        <v>117007</v>
      </c>
      <c r="F238" s="94" t="s">
        <v>997</v>
      </c>
      <c r="G238" s="57" t="s">
        <v>984</v>
      </c>
      <c r="H238" s="95" t="s">
        <v>983</v>
      </c>
      <c r="I238" s="184" t="s">
        <v>990</v>
      </c>
      <c r="J238" s="104" t="s">
        <v>998</v>
      </c>
      <c r="K238" s="104" t="s">
        <v>390</v>
      </c>
      <c r="L238" s="98">
        <v>0.85</v>
      </c>
      <c r="M238" s="99" t="s">
        <v>619</v>
      </c>
      <c r="N238" s="99" t="s">
        <v>806</v>
      </c>
      <c r="O238" s="95" t="s">
        <v>375</v>
      </c>
      <c r="P238" s="95" t="s">
        <v>985</v>
      </c>
      <c r="Q238" s="101">
        <f t="shared" si="35"/>
        <v>12431214.26</v>
      </c>
      <c r="R238" s="100">
        <v>10566532.119999999</v>
      </c>
      <c r="S238" s="100">
        <v>1864682.14</v>
      </c>
      <c r="T238" s="100">
        <v>0</v>
      </c>
      <c r="U238" s="100">
        <v>0</v>
      </c>
      <c r="V238" s="100">
        <v>0</v>
      </c>
      <c r="W238" s="100">
        <v>0</v>
      </c>
      <c r="X238" s="100">
        <f t="shared" ref="X238:X254" si="42">+R238+S238+T238+U238+V238+W238</f>
        <v>12431214.26</v>
      </c>
      <c r="Y238" s="101" t="s">
        <v>378</v>
      </c>
      <c r="Z238" s="100"/>
      <c r="AA238" s="61">
        <v>405965.18</v>
      </c>
      <c r="AB238" s="64">
        <v>71640.920000000013</v>
      </c>
      <c r="AC238" s="87"/>
      <c r="AD238" s="87"/>
      <c r="AE238" s="87"/>
    </row>
    <row r="239" spans="2:31" s="5" customFormat="1" ht="79.5" customHeight="1" x14ac:dyDescent="0.3">
      <c r="B239" s="143">
        <f t="shared" si="41"/>
        <v>210</v>
      </c>
      <c r="C239" s="185"/>
      <c r="D239" s="57" t="s">
        <v>992</v>
      </c>
      <c r="E239" s="174">
        <v>119010</v>
      </c>
      <c r="F239" s="94" t="s">
        <v>988</v>
      </c>
      <c r="G239" s="57" t="s">
        <v>987</v>
      </c>
      <c r="H239" s="95" t="s">
        <v>986</v>
      </c>
      <c r="I239" s="184" t="s">
        <v>993</v>
      </c>
      <c r="J239" s="104">
        <v>42768</v>
      </c>
      <c r="K239" s="104" t="s">
        <v>532</v>
      </c>
      <c r="L239" s="98">
        <v>0.85</v>
      </c>
      <c r="M239" s="99" t="s">
        <v>610</v>
      </c>
      <c r="N239" s="99" t="s">
        <v>643</v>
      </c>
      <c r="O239" s="95" t="s">
        <v>375</v>
      </c>
      <c r="P239" s="95" t="s">
        <v>989</v>
      </c>
      <c r="Q239" s="101">
        <f t="shared" si="35"/>
        <v>4230697.2</v>
      </c>
      <c r="R239" s="100">
        <v>3596092.62</v>
      </c>
      <c r="S239" s="100">
        <v>634604.57999999996</v>
      </c>
      <c r="T239" s="100">
        <v>0</v>
      </c>
      <c r="U239" s="100">
        <v>0</v>
      </c>
      <c r="V239" s="100">
        <v>0</v>
      </c>
      <c r="W239" s="100">
        <v>0</v>
      </c>
      <c r="X239" s="100">
        <f t="shared" si="42"/>
        <v>4230697.2</v>
      </c>
      <c r="Y239" s="101" t="s">
        <v>378</v>
      </c>
      <c r="Z239" s="100"/>
      <c r="AA239" s="61">
        <v>1050546.3700000001</v>
      </c>
      <c r="AB239" s="186">
        <v>110875.03</v>
      </c>
      <c r="AC239" s="87"/>
      <c r="AD239" s="87"/>
      <c r="AE239" s="87"/>
    </row>
    <row r="240" spans="2:31" s="5" customFormat="1" ht="220.5" customHeight="1" x14ac:dyDescent="0.3">
      <c r="B240" s="143">
        <f t="shared" si="41"/>
        <v>211</v>
      </c>
      <c r="C240" s="185"/>
      <c r="D240" s="57" t="s">
        <v>1004</v>
      </c>
      <c r="E240" s="174">
        <v>118054</v>
      </c>
      <c r="F240" s="94" t="s">
        <v>1010</v>
      </c>
      <c r="G240" s="57" t="s">
        <v>1006</v>
      </c>
      <c r="H240" s="95" t="s">
        <v>1005</v>
      </c>
      <c r="I240" s="184" t="s">
        <v>1126</v>
      </c>
      <c r="J240" s="104" t="s">
        <v>1011</v>
      </c>
      <c r="K240" s="104" t="s">
        <v>381</v>
      </c>
      <c r="L240" s="98">
        <v>0.85</v>
      </c>
      <c r="M240" s="99" t="s">
        <v>615</v>
      </c>
      <c r="N240" s="99" t="s">
        <v>634</v>
      </c>
      <c r="O240" s="95" t="s">
        <v>375</v>
      </c>
      <c r="P240" s="95" t="s">
        <v>1009</v>
      </c>
      <c r="Q240" s="101">
        <f t="shared" si="35"/>
        <v>3853697.9</v>
      </c>
      <c r="R240" s="100">
        <v>3275643.21</v>
      </c>
      <c r="S240" s="100">
        <v>578054.68999999994</v>
      </c>
      <c r="T240" s="100">
        <v>0</v>
      </c>
      <c r="U240" s="100">
        <v>0</v>
      </c>
      <c r="V240" s="100">
        <v>0</v>
      </c>
      <c r="W240" s="100">
        <v>0</v>
      </c>
      <c r="X240" s="100">
        <f t="shared" si="42"/>
        <v>3853697.9</v>
      </c>
      <c r="Y240" s="101" t="s">
        <v>378</v>
      </c>
      <c r="Z240" s="100"/>
      <c r="AA240" s="61">
        <v>367936.55000000005</v>
      </c>
      <c r="AB240" s="186">
        <v>26106.449999999997</v>
      </c>
      <c r="AC240" s="87"/>
      <c r="AD240" s="87"/>
      <c r="AE240" s="87"/>
    </row>
    <row r="241" spans="2:31" s="5" customFormat="1" ht="73.5" customHeight="1" x14ac:dyDescent="0.3">
      <c r="B241" s="143">
        <f t="shared" si="41"/>
        <v>212</v>
      </c>
      <c r="C241" s="185"/>
      <c r="D241" s="57" t="s">
        <v>1012</v>
      </c>
      <c r="E241" s="174">
        <v>119122</v>
      </c>
      <c r="F241" s="94" t="s">
        <v>1015</v>
      </c>
      <c r="G241" s="57" t="s">
        <v>1007</v>
      </c>
      <c r="H241" s="95" t="s">
        <v>1013</v>
      </c>
      <c r="I241" s="184" t="s">
        <v>1127</v>
      </c>
      <c r="J241" s="104" t="s">
        <v>1016</v>
      </c>
      <c r="K241" s="104" t="s">
        <v>1359</v>
      </c>
      <c r="L241" s="98">
        <v>0.85</v>
      </c>
      <c r="M241" s="99" t="s">
        <v>610</v>
      </c>
      <c r="N241" s="99" t="s">
        <v>625</v>
      </c>
      <c r="O241" s="95" t="s">
        <v>375</v>
      </c>
      <c r="P241" s="95" t="s">
        <v>1014</v>
      </c>
      <c r="Q241" s="101">
        <f t="shared" si="35"/>
        <v>3479419.2199999997</v>
      </c>
      <c r="R241" s="100">
        <v>2957506.34</v>
      </c>
      <c r="S241" s="100">
        <v>521912.88</v>
      </c>
      <c r="T241" s="100">
        <v>0</v>
      </c>
      <c r="U241" s="100">
        <v>0</v>
      </c>
      <c r="V241" s="100">
        <v>0</v>
      </c>
      <c r="W241" s="100">
        <v>0</v>
      </c>
      <c r="X241" s="100">
        <f t="shared" si="42"/>
        <v>3479419.2199999997</v>
      </c>
      <c r="Y241" s="101" t="s">
        <v>378</v>
      </c>
      <c r="Z241" s="100"/>
      <c r="AA241" s="61">
        <v>1249437.9500000002</v>
      </c>
      <c r="AB241" s="186">
        <v>160489.04999999999</v>
      </c>
      <c r="AC241" s="87"/>
      <c r="AD241" s="87"/>
      <c r="AE241" s="87"/>
    </row>
    <row r="242" spans="2:31" s="5" customFormat="1" ht="210.75" customHeight="1" x14ac:dyDescent="0.3">
      <c r="B242" s="143">
        <f t="shared" si="41"/>
        <v>213</v>
      </c>
      <c r="C242" s="119"/>
      <c r="D242" s="57" t="s">
        <v>1017</v>
      </c>
      <c r="E242" s="174">
        <v>119150</v>
      </c>
      <c r="F242" s="94" t="s">
        <v>1022</v>
      </c>
      <c r="G242" s="57" t="s">
        <v>1008</v>
      </c>
      <c r="H242" s="95" t="s">
        <v>1018</v>
      </c>
      <c r="I242" s="184" t="s">
        <v>1129</v>
      </c>
      <c r="J242" s="104" t="s">
        <v>1023</v>
      </c>
      <c r="K242" s="104" t="s">
        <v>388</v>
      </c>
      <c r="L242" s="98">
        <v>0.85</v>
      </c>
      <c r="M242" s="99" t="s">
        <v>1019</v>
      </c>
      <c r="N242" s="99" t="s">
        <v>1020</v>
      </c>
      <c r="O242" s="95" t="s">
        <v>375</v>
      </c>
      <c r="P242" s="95" t="s">
        <v>1021</v>
      </c>
      <c r="Q242" s="101">
        <f t="shared" si="35"/>
        <v>8991436.4399999995</v>
      </c>
      <c r="R242" s="100">
        <v>7642720.9699999997</v>
      </c>
      <c r="S242" s="100">
        <v>1348715.47</v>
      </c>
      <c r="T242" s="100">
        <v>0</v>
      </c>
      <c r="U242" s="100">
        <v>0</v>
      </c>
      <c r="V242" s="100">
        <v>0</v>
      </c>
      <c r="W242" s="100">
        <v>0</v>
      </c>
      <c r="X242" s="100">
        <f t="shared" si="42"/>
        <v>8991436.4399999995</v>
      </c>
      <c r="Y242" s="101" t="s">
        <v>378</v>
      </c>
      <c r="Z242" s="100"/>
      <c r="AA242" s="61">
        <v>949803.65999999992</v>
      </c>
      <c r="AB242" s="186">
        <v>90539.849999999991</v>
      </c>
      <c r="AC242" s="87"/>
      <c r="AD242" s="87"/>
      <c r="AE242" s="87"/>
    </row>
    <row r="243" spans="2:31" s="5" customFormat="1" ht="67.5" customHeight="1" x14ac:dyDescent="0.3">
      <c r="B243" s="143">
        <f t="shared" si="41"/>
        <v>214</v>
      </c>
      <c r="C243" s="119"/>
      <c r="D243" s="57" t="s">
        <v>1042</v>
      </c>
      <c r="E243" s="174">
        <v>117254</v>
      </c>
      <c r="F243" s="94" t="s">
        <v>1045</v>
      </c>
      <c r="G243" s="57" t="s">
        <v>1044</v>
      </c>
      <c r="H243" s="95" t="s">
        <v>1043</v>
      </c>
      <c r="I243" s="184" t="s">
        <v>1128</v>
      </c>
      <c r="J243" s="104" t="s">
        <v>1046</v>
      </c>
      <c r="K243" s="104" t="s">
        <v>1357</v>
      </c>
      <c r="L243" s="98">
        <v>0.85</v>
      </c>
      <c r="M243" s="99" t="s">
        <v>606</v>
      </c>
      <c r="N243" s="99" t="s">
        <v>621</v>
      </c>
      <c r="O243" s="95" t="s">
        <v>375</v>
      </c>
      <c r="P243" s="95" t="s">
        <v>1047</v>
      </c>
      <c r="Q243" s="101">
        <f t="shared" si="35"/>
        <v>6145223.6999999993</v>
      </c>
      <c r="R243" s="100">
        <v>5223440.1399999997</v>
      </c>
      <c r="S243" s="100">
        <v>921783.56</v>
      </c>
      <c r="T243" s="100">
        <v>0</v>
      </c>
      <c r="U243" s="100">
        <v>0</v>
      </c>
      <c r="V243" s="100">
        <v>2249.96</v>
      </c>
      <c r="W243" s="100">
        <v>0</v>
      </c>
      <c r="X243" s="100">
        <f t="shared" si="42"/>
        <v>6147473.6599999992</v>
      </c>
      <c r="Y243" s="101" t="s">
        <v>378</v>
      </c>
      <c r="Z243" s="100"/>
      <c r="AA243" s="61">
        <v>992456.27999999991</v>
      </c>
      <c r="AB243" s="186">
        <v>175139.34999999998</v>
      </c>
      <c r="AC243" s="87"/>
      <c r="AD243" s="87"/>
      <c r="AE243" s="87"/>
    </row>
    <row r="244" spans="2:31" s="5" customFormat="1" ht="117" customHeight="1" x14ac:dyDescent="0.3">
      <c r="B244" s="143">
        <f t="shared" si="41"/>
        <v>215</v>
      </c>
      <c r="C244" s="119"/>
      <c r="D244" s="57" t="s">
        <v>1048</v>
      </c>
      <c r="E244" s="174">
        <v>119008</v>
      </c>
      <c r="F244" s="94" t="s">
        <v>1052</v>
      </c>
      <c r="G244" s="57" t="s">
        <v>1049</v>
      </c>
      <c r="H244" s="95" t="s">
        <v>1050</v>
      </c>
      <c r="I244" s="184" t="s">
        <v>1130</v>
      </c>
      <c r="J244" s="104" t="s">
        <v>1053</v>
      </c>
      <c r="K244" s="104">
        <v>44012</v>
      </c>
      <c r="L244" s="98">
        <v>0.85</v>
      </c>
      <c r="M244" s="99" t="s">
        <v>604</v>
      </c>
      <c r="N244" s="99" t="s">
        <v>611</v>
      </c>
      <c r="O244" s="95" t="s">
        <v>375</v>
      </c>
      <c r="P244" s="95" t="s">
        <v>1051</v>
      </c>
      <c r="Q244" s="100">
        <v>3688188.02</v>
      </c>
      <c r="R244" s="100">
        <f>Q244*0.85</f>
        <v>3134959.8169999998</v>
      </c>
      <c r="S244" s="100">
        <f>Q244*0.15</f>
        <v>553228.20299999998</v>
      </c>
      <c r="T244" s="100">
        <v>0</v>
      </c>
      <c r="U244" s="100">
        <v>0</v>
      </c>
      <c r="V244" s="100">
        <v>0</v>
      </c>
      <c r="W244" s="100">
        <v>0</v>
      </c>
      <c r="X244" s="100">
        <f t="shared" si="42"/>
        <v>3688188.0199999996</v>
      </c>
      <c r="Y244" s="101" t="s">
        <v>378</v>
      </c>
      <c r="Z244" s="100"/>
      <c r="AA244" s="61">
        <v>968801.6399999999</v>
      </c>
      <c r="AB244" s="186">
        <v>123350.84</v>
      </c>
      <c r="AC244" s="87"/>
      <c r="AD244" s="87"/>
      <c r="AE244" s="87"/>
    </row>
    <row r="245" spans="2:31" s="5" customFormat="1" ht="236.25" customHeight="1" x14ac:dyDescent="0.3">
      <c r="B245" s="143">
        <f t="shared" si="41"/>
        <v>216</v>
      </c>
      <c r="C245" s="57"/>
      <c r="D245" s="57" t="s">
        <v>1075</v>
      </c>
      <c r="E245" s="174">
        <v>116964</v>
      </c>
      <c r="F245" s="94" t="s">
        <v>1079</v>
      </c>
      <c r="G245" s="57" t="s">
        <v>1077</v>
      </c>
      <c r="H245" s="99" t="s">
        <v>1076</v>
      </c>
      <c r="I245" s="184" t="s">
        <v>1131</v>
      </c>
      <c r="J245" s="104" t="s">
        <v>1080</v>
      </c>
      <c r="K245" s="104" t="s">
        <v>1081</v>
      </c>
      <c r="L245" s="98">
        <v>0.85</v>
      </c>
      <c r="M245" s="99" t="s">
        <v>615</v>
      </c>
      <c r="N245" s="99" t="s">
        <v>622</v>
      </c>
      <c r="O245" s="95" t="s">
        <v>375</v>
      </c>
      <c r="P245" s="95" t="s">
        <v>1078</v>
      </c>
      <c r="Q245" s="101">
        <f t="shared" si="35"/>
        <v>20584525.449999999</v>
      </c>
      <c r="R245" s="100">
        <v>17496846.629999999</v>
      </c>
      <c r="S245" s="100">
        <v>3087678.82</v>
      </c>
      <c r="T245" s="100">
        <v>0</v>
      </c>
      <c r="U245" s="100">
        <v>0</v>
      </c>
      <c r="V245" s="100">
        <v>0</v>
      </c>
      <c r="W245" s="100">
        <v>0</v>
      </c>
      <c r="X245" s="100">
        <f t="shared" si="42"/>
        <v>20584525.449999999</v>
      </c>
      <c r="Y245" s="101" t="s">
        <v>378</v>
      </c>
      <c r="Z245" s="100"/>
      <c r="AA245" s="61">
        <v>4666417.2299999986</v>
      </c>
      <c r="AB245" s="186">
        <v>624933.03</v>
      </c>
      <c r="AC245" s="87"/>
      <c r="AD245" s="87"/>
      <c r="AE245" s="87"/>
    </row>
    <row r="246" spans="2:31" s="5" customFormat="1" ht="134.25" customHeight="1" x14ac:dyDescent="0.3">
      <c r="B246" s="143">
        <f t="shared" si="41"/>
        <v>217</v>
      </c>
      <c r="C246" s="119"/>
      <c r="D246" s="57" t="s">
        <v>1098</v>
      </c>
      <c r="E246" s="174">
        <v>119609</v>
      </c>
      <c r="F246" s="94" t="s">
        <v>1108</v>
      </c>
      <c r="G246" s="57" t="s">
        <v>1077</v>
      </c>
      <c r="H246" s="95" t="s">
        <v>1099</v>
      </c>
      <c r="I246" s="184" t="s">
        <v>1132</v>
      </c>
      <c r="J246" s="104" t="s">
        <v>1109</v>
      </c>
      <c r="K246" s="104" t="s">
        <v>390</v>
      </c>
      <c r="L246" s="98">
        <v>0.85</v>
      </c>
      <c r="M246" s="99" t="s">
        <v>1100</v>
      </c>
      <c r="N246" s="99" t="s">
        <v>1101</v>
      </c>
      <c r="O246" s="95" t="s">
        <v>375</v>
      </c>
      <c r="P246" s="95" t="s">
        <v>1104</v>
      </c>
      <c r="Q246" s="101">
        <f t="shared" si="35"/>
        <v>4599057.3499999996</v>
      </c>
      <c r="R246" s="100">
        <v>3909198.75</v>
      </c>
      <c r="S246" s="100">
        <v>673354.85</v>
      </c>
      <c r="T246" s="100">
        <v>16503.75</v>
      </c>
      <c r="U246" s="100">
        <v>0</v>
      </c>
      <c r="V246" s="100">
        <v>0</v>
      </c>
      <c r="W246" s="100">
        <v>0</v>
      </c>
      <c r="X246" s="100">
        <f t="shared" si="42"/>
        <v>4599057.3499999996</v>
      </c>
      <c r="Y246" s="101" t="s">
        <v>378</v>
      </c>
      <c r="Z246" s="100"/>
      <c r="AA246" s="61">
        <v>974084.04</v>
      </c>
      <c r="AB246" s="186">
        <v>92679.01999999999</v>
      </c>
      <c r="AC246" s="87"/>
      <c r="AD246" s="87"/>
      <c r="AE246" s="87"/>
    </row>
    <row r="247" spans="2:31" s="5" customFormat="1" ht="134.25" customHeight="1" x14ac:dyDescent="0.3">
      <c r="B247" s="143">
        <f t="shared" si="41"/>
        <v>218</v>
      </c>
      <c r="C247" s="119"/>
      <c r="D247" s="57" t="s">
        <v>1102</v>
      </c>
      <c r="E247" s="174">
        <v>119050</v>
      </c>
      <c r="F247" s="94" t="s">
        <v>1106</v>
      </c>
      <c r="G247" s="57" t="s">
        <v>1077</v>
      </c>
      <c r="H247" s="95" t="s">
        <v>1103</v>
      </c>
      <c r="I247" s="184" t="s">
        <v>1133</v>
      </c>
      <c r="J247" s="104" t="s">
        <v>1107</v>
      </c>
      <c r="K247" s="104" t="s">
        <v>532</v>
      </c>
      <c r="L247" s="98">
        <v>0.85</v>
      </c>
      <c r="M247" s="99" t="s">
        <v>610</v>
      </c>
      <c r="N247" s="99" t="s">
        <v>625</v>
      </c>
      <c r="O247" s="95" t="s">
        <v>375</v>
      </c>
      <c r="P247" s="95" t="s">
        <v>1105</v>
      </c>
      <c r="Q247" s="101">
        <f t="shared" si="35"/>
        <v>2862872.47</v>
      </c>
      <c r="R247" s="100">
        <v>2433441.6</v>
      </c>
      <c r="S247" s="100">
        <v>429430.87</v>
      </c>
      <c r="T247" s="100">
        <v>0</v>
      </c>
      <c r="U247" s="100">
        <v>0</v>
      </c>
      <c r="V247" s="100">
        <v>172.96</v>
      </c>
      <c r="W247" s="100">
        <v>0</v>
      </c>
      <c r="X247" s="100">
        <f t="shared" si="42"/>
        <v>2863045.43</v>
      </c>
      <c r="Y247" s="101" t="s">
        <v>378</v>
      </c>
      <c r="Z247" s="100"/>
      <c r="AA247" s="61">
        <v>550896.78999999992</v>
      </c>
      <c r="AB247" s="186">
        <v>56595.74</v>
      </c>
      <c r="AC247" s="87"/>
      <c r="AD247" s="87"/>
      <c r="AE247" s="87"/>
    </row>
    <row r="248" spans="2:31" s="5" customFormat="1" ht="134.25" customHeight="1" x14ac:dyDescent="0.3">
      <c r="B248" s="143">
        <f t="shared" si="41"/>
        <v>219</v>
      </c>
      <c r="C248" s="119"/>
      <c r="D248" s="57" t="s">
        <v>1110</v>
      </c>
      <c r="E248" s="174">
        <v>119252</v>
      </c>
      <c r="F248" s="94" t="s">
        <v>1112</v>
      </c>
      <c r="G248" s="57" t="s">
        <v>1077</v>
      </c>
      <c r="H248" s="95" t="s">
        <v>979</v>
      </c>
      <c r="I248" s="184" t="s">
        <v>1134</v>
      </c>
      <c r="J248" s="104" t="s">
        <v>1113</v>
      </c>
      <c r="K248" s="104" t="s">
        <v>388</v>
      </c>
      <c r="L248" s="98">
        <v>0.85</v>
      </c>
      <c r="M248" s="99" t="s">
        <v>613</v>
      </c>
      <c r="N248" s="99" t="s">
        <v>407</v>
      </c>
      <c r="O248" s="95" t="s">
        <v>375</v>
      </c>
      <c r="P248" s="95" t="s">
        <v>1111</v>
      </c>
      <c r="Q248" s="101">
        <f t="shared" si="35"/>
        <v>8507655.3000000007</v>
      </c>
      <c r="R248" s="100">
        <v>7231507</v>
      </c>
      <c r="S248" s="100">
        <v>1276148.3</v>
      </c>
      <c r="T248" s="100">
        <v>0</v>
      </c>
      <c r="U248" s="100">
        <v>0</v>
      </c>
      <c r="V248" s="100">
        <v>0</v>
      </c>
      <c r="W248" s="100">
        <v>0</v>
      </c>
      <c r="X248" s="100">
        <f t="shared" si="42"/>
        <v>8507655.3000000007</v>
      </c>
      <c r="Y248" s="101" t="s">
        <v>378</v>
      </c>
      <c r="Z248" s="100"/>
      <c r="AA248" s="61">
        <v>1932539.65</v>
      </c>
      <c r="AB248" s="186">
        <v>190901.31</v>
      </c>
      <c r="AC248" s="87"/>
      <c r="AD248" s="87"/>
      <c r="AE248" s="87"/>
    </row>
    <row r="249" spans="2:31" s="5" customFormat="1" ht="142.5" customHeight="1" x14ac:dyDescent="0.3">
      <c r="B249" s="143">
        <f t="shared" si="41"/>
        <v>220</v>
      </c>
      <c r="C249" s="117"/>
      <c r="D249" s="57" t="s">
        <v>1192</v>
      </c>
      <c r="E249" s="174">
        <v>119428</v>
      </c>
      <c r="F249" s="94" t="s">
        <v>1196</v>
      </c>
      <c r="G249" s="57" t="s">
        <v>1077</v>
      </c>
      <c r="H249" s="99" t="s">
        <v>1193</v>
      </c>
      <c r="I249" s="184" t="s">
        <v>1207</v>
      </c>
      <c r="J249" s="104" t="s">
        <v>1197</v>
      </c>
      <c r="K249" s="104" t="s">
        <v>1198</v>
      </c>
      <c r="L249" s="98">
        <v>0.85</v>
      </c>
      <c r="M249" s="99" t="s">
        <v>1171</v>
      </c>
      <c r="N249" s="99" t="s">
        <v>1195</v>
      </c>
      <c r="O249" s="95" t="s">
        <v>375</v>
      </c>
      <c r="P249" s="95" t="s">
        <v>1194</v>
      </c>
      <c r="Q249" s="101">
        <f t="shared" si="35"/>
        <v>44262301.239999995</v>
      </c>
      <c r="R249" s="100">
        <v>37622956.049999997</v>
      </c>
      <c r="S249" s="100">
        <v>332416.46999999997</v>
      </c>
      <c r="T249" s="100">
        <v>6306928.7199999997</v>
      </c>
      <c r="U249" s="100">
        <v>0</v>
      </c>
      <c r="V249" s="100">
        <v>88702.05</v>
      </c>
      <c r="W249" s="100">
        <v>0</v>
      </c>
      <c r="X249" s="100">
        <f t="shared" si="42"/>
        <v>44351003.289999992</v>
      </c>
      <c r="Y249" s="101" t="s">
        <v>378</v>
      </c>
      <c r="Z249" s="100"/>
      <c r="AA249" s="61">
        <v>741621.30999999982</v>
      </c>
      <c r="AB249" s="186">
        <v>91766.540000000008</v>
      </c>
      <c r="AC249" s="87"/>
      <c r="AD249" s="87"/>
      <c r="AE249" s="87"/>
    </row>
    <row r="250" spans="2:31" s="5" customFormat="1" ht="224.25" customHeight="1" x14ac:dyDescent="0.3">
      <c r="B250" s="143">
        <f t="shared" si="41"/>
        <v>221</v>
      </c>
      <c r="C250" s="117"/>
      <c r="D250" s="57" t="s">
        <v>1256</v>
      </c>
      <c r="E250" s="174">
        <v>119707</v>
      </c>
      <c r="F250" s="94" t="s">
        <v>1247</v>
      </c>
      <c r="G250" s="57" t="s">
        <v>1077</v>
      </c>
      <c r="H250" s="99" t="s">
        <v>1246</v>
      </c>
      <c r="I250" s="184" t="s">
        <v>1257</v>
      </c>
      <c r="J250" s="104" t="s">
        <v>949</v>
      </c>
      <c r="K250" s="104" t="s">
        <v>1248</v>
      </c>
      <c r="L250" s="98">
        <v>0.85</v>
      </c>
      <c r="M250" s="99" t="s">
        <v>604</v>
      </c>
      <c r="N250" s="99" t="s">
        <v>617</v>
      </c>
      <c r="O250" s="95" t="s">
        <v>375</v>
      </c>
      <c r="P250" s="187" t="s">
        <v>1249</v>
      </c>
      <c r="Q250" s="188">
        <f t="shared" si="35"/>
        <v>1428447.56</v>
      </c>
      <c r="R250" s="100">
        <v>1214180.43</v>
      </c>
      <c r="S250" s="189">
        <v>210087.53</v>
      </c>
      <c r="T250" s="189">
        <v>4179.6000000000004</v>
      </c>
      <c r="U250" s="100">
        <v>0</v>
      </c>
      <c r="V250" s="100">
        <v>0</v>
      </c>
      <c r="W250" s="100">
        <v>0</v>
      </c>
      <c r="X250" s="100">
        <f t="shared" si="42"/>
        <v>1428447.56</v>
      </c>
      <c r="Y250" s="101" t="s">
        <v>378</v>
      </c>
      <c r="Z250" s="100"/>
      <c r="AA250" s="61">
        <v>33000.54</v>
      </c>
      <c r="AB250" s="190">
        <v>5823.63</v>
      </c>
      <c r="AC250" s="87"/>
      <c r="AD250" s="87"/>
      <c r="AE250" s="87"/>
    </row>
    <row r="251" spans="2:31" s="5" customFormat="1" ht="144" customHeight="1" x14ac:dyDescent="0.3">
      <c r="B251" s="143">
        <f t="shared" si="41"/>
        <v>222</v>
      </c>
      <c r="C251" s="117"/>
      <c r="D251" s="57" t="s">
        <v>1277</v>
      </c>
      <c r="E251" s="174">
        <v>120008</v>
      </c>
      <c r="F251" s="94" t="s">
        <v>1304</v>
      </c>
      <c r="G251" s="57" t="s">
        <v>1077</v>
      </c>
      <c r="H251" s="99" t="s">
        <v>1278</v>
      </c>
      <c r="I251" s="184" t="s">
        <v>1309</v>
      </c>
      <c r="J251" s="104" t="s">
        <v>1305</v>
      </c>
      <c r="K251" s="104" t="s">
        <v>1306</v>
      </c>
      <c r="L251" s="98">
        <v>0.85</v>
      </c>
      <c r="M251" s="99" t="s">
        <v>1171</v>
      </c>
      <c r="N251" s="99" t="s">
        <v>1172</v>
      </c>
      <c r="O251" s="95" t="s">
        <v>375</v>
      </c>
      <c r="P251" s="187" t="s">
        <v>1249</v>
      </c>
      <c r="Q251" s="188">
        <f t="shared" si="35"/>
        <v>29448876.420000002</v>
      </c>
      <c r="R251" s="100">
        <v>25031544.960000001</v>
      </c>
      <c r="S251" s="189">
        <v>1949641.67</v>
      </c>
      <c r="T251" s="189">
        <v>2467689.79</v>
      </c>
      <c r="U251" s="100">
        <v>0</v>
      </c>
      <c r="V251" s="100">
        <v>58994.12</v>
      </c>
      <c r="W251" s="100">
        <v>0</v>
      </c>
      <c r="X251" s="100">
        <f t="shared" si="42"/>
        <v>29507870.540000003</v>
      </c>
      <c r="Y251" s="101" t="s">
        <v>378</v>
      </c>
      <c r="Z251" s="100"/>
      <c r="AA251" s="61">
        <v>0</v>
      </c>
      <c r="AB251" s="190">
        <v>0</v>
      </c>
      <c r="AC251" s="87"/>
      <c r="AD251" s="87"/>
      <c r="AE251" s="87"/>
    </row>
    <row r="252" spans="2:31" s="5" customFormat="1" ht="194.25" customHeight="1" x14ac:dyDescent="0.3">
      <c r="B252" s="143">
        <f t="shared" si="41"/>
        <v>223</v>
      </c>
      <c r="C252" s="117"/>
      <c r="D252" s="57" t="s">
        <v>1402</v>
      </c>
      <c r="E252" s="174">
        <v>120009</v>
      </c>
      <c r="F252" s="94" t="s">
        <v>1403</v>
      </c>
      <c r="G252" s="57" t="s">
        <v>1077</v>
      </c>
      <c r="H252" s="99" t="s">
        <v>1278</v>
      </c>
      <c r="I252" s="184" t="s">
        <v>1428</v>
      </c>
      <c r="J252" s="104"/>
      <c r="K252" s="104"/>
      <c r="L252" s="98">
        <v>0.85</v>
      </c>
      <c r="M252" s="99"/>
      <c r="N252" s="99"/>
      <c r="O252" s="95" t="s">
        <v>375</v>
      </c>
      <c r="P252" s="187" t="s">
        <v>1404</v>
      </c>
      <c r="Q252" s="188">
        <f t="shared" si="35"/>
        <v>63182692.119999997</v>
      </c>
      <c r="R252" s="100">
        <v>53705288.299999997</v>
      </c>
      <c r="S252" s="100">
        <v>6052206.4500000002</v>
      </c>
      <c r="T252" s="100">
        <v>3425197.37</v>
      </c>
      <c r="U252" s="189">
        <v>0</v>
      </c>
      <c r="V252" s="100">
        <v>474275.93</v>
      </c>
      <c r="W252" s="100">
        <v>0</v>
      </c>
      <c r="X252" s="100">
        <f t="shared" si="42"/>
        <v>63656968.049999997</v>
      </c>
      <c r="Y252" s="101" t="s">
        <v>378</v>
      </c>
      <c r="Z252" s="100"/>
      <c r="AA252" s="61">
        <v>2356262</v>
      </c>
      <c r="AB252" s="190">
        <v>0</v>
      </c>
      <c r="AC252" s="87"/>
      <c r="AD252" s="87"/>
      <c r="AE252" s="87"/>
    </row>
    <row r="253" spans="2:31" s="5" customFormat="1" ht="194.25" customHeight="1" x14ac:dyDescent="0.3">
      <c r="B253" s="143">
        <f t="shared" si="41"/>
        <v>224</v>
      </c>
      <c r="C253" s="236"/>
      <c r="D253" s="238" t="s">
        <v>1477</v>
      </c>
      <c r="E253" s="248">
        <v>117515</v>
      </c>
      <c r="F253" s="94" t="s">
        <v>1488</v>
      </c>
      <c r="G253" s="233" t="s">
        <v>1077</v>
      </c>
      <c r="H253" s="99" t="s">
        <v>1478</v>
      </c>
      <c r="I253" s="184"/>
      <c r="J253" s="104" t="s">
        <v>1489</v>
      </c>
      <c r="K253" s="104" t="s">
        <v>503</v>
      </c>
      <c r="L253" s="98">
        <v>0.85</v>
      </c>
      <c r="M253" s="99" t="s">
        <v>1479</v>
      </c>
      <c r="N253" s="99" t="s">
        <v>1480</v>
      </c>
      <c r="O253" s="95" t="s">
        <v>375</v>
      </c>
      <c r="P253" s="232" t="s">
        <v>1481</v>
      </c>
      <c r="Q253" s="188">
        <f t="shared" si="35"/>
        <v>19329891.899999999</v>
      </c>
      <c r="R253" s="100">
        <v>16430408.119999999</v>
      </c>
      <c r="S253" s="100">
        <v>2899483.78</v>
      </c>
      <c r="T253" s="100">
        <v>0</v>
      </c>
      <c r="U253" s="189">
        <v>0</v>
      </c>
      <c r="V253" s="100">
        <v>106128</v>
      </c>
      <c r="W253" s="100">
        <v>0</v>
      </c>
      <c r="X253" s="100">
        <f t="shared" si="42"/>
        <v>19436019.899999999</v>
      </c>
      <c r="Y253" s="101" t="s">
        <v>378</v>
      </c>
      <c r="Z253" s="100"/>
      <c r="AA253" s="61">
        <v>0</v>
      </c>
      <c r="AB253" s="190">
        <v>0</v>
      </c>
      <c r="AC253" s="87"/>
      <c r="AD253" s="87"/>
      <c r="AE253" s="87"/>
    </row>
    <row r="254" spans="2:31" s="5" customFormat="1" ht="194.25" customHeight="1" x14ac:dyDescent="0.3">
      <c r="B254" s="143">
        <f t="shared" si="41"/>
        <v>225</v>
      </c>
      <c r="C254" s="245"/>
      <c r="D254" s="248" t="s">
        <v>1497</v>
      </c>
      <c r="E254" s="248">
        <v>124429</v>
      </c>
      <c r="F254" s="94"/>
      <c r="G254" s="248"/>
      <c r="H254" s="99" t="s">
        <v>1498</v>
      </c>
      <c r="I254" s="184"/>
      <c r="J254" s="104"/>
      <c r="K254" s="104"/>
      <c r="L254" s="98"/>
      <c r="M254" s="99" t="s">
        <v>615</v>
      </c>
      <c r="N254" s="99" t="s">
        <v>622</v>
      </c>
      <c r="O254" s="95" t="s">
        <v>375</v>
      </c>
      <c r="P254" s="247" t="s">
        <v>1499</v>
      </c>
      <c r="Q254" s="188">
        <f>+R254+S254+T254</f>
        <v>9283461.8900000006</v>
      </c>
      <c r="R254" s="189">
        <v>7890942.6100000003</v>
      </c>
      <c r="S254" s="191">
        <v>1210717.48</v>
      </c>
      <c r="T254" s="191">
        <v>181801.8</v>
      </c>
      <c r="U254" s="189">
        <v>0</v>
      </c>
      <c r="V254" s="100">
        <v>0</v>
      </c>
      <c r="W254" s="100">
        <v>0</v>
      </c>
      <c r="X254" s="100">
        <f t="shared" si="42"/>
        <v>9283461.8900000006</v>
      </c>
      <c r="Y254" s="101"/>
      <c r="Z254" s="100"/>
      <c r="AA254" s="61">
        <v>0</v>
      </c>
      <c r="AB254" s="190">
        <v>0</v>
      </c>
      <c r="AC254" s="87"/>
      <c r="AD254" s="87"/>
      <c r="AE254" s="87"/>
    </row>
    <row r="255" spans="2:31" s="5" customFormat="1" ht="18" customHeight="1" x14ac:dyDescent="0.3">
      <c r="B255" s="166"/>
      <c r="C255" s="112" t="s">
        <v>75</v>
      </c>
      <c r="D255" s="112"/>
      <c r="E255" s="112"/>
      <c r="F255" s="112"/>
      <c r="G255" s="112"/>
      <c r="H255" s="112"/>
      <c r="I255" s="167"/>
      <c r="J255" s="112"/>
      <c r="K255" s="112"/>
      <c r="L255" s="112"/>
      <c r="M255" s="112"/>
      <c r="N255" s="112"/>
      <c r="O255" s="112"/>
      <c r="P255" s="112"/>
      <c r="Q255" s="113">
        <f>SUM(Q196:Q254)</f>
        <v>474819283.02000004</v>
      </c>
      <c r="R255" s="113">
        <f>SUM(R196:R254)</f>
        <v>403596390.56699997</v>
      </c>
      <c r="S255" s="113">
        <f t="shared" ref="S255:AB255" si="43">SUM(S196:S254)</f>
        <v>56406006.142999999</v>
      </c>
      <c r="T255" s="113">
        <f t="shared" si="43"/>
        <v>14816886.310000002</v>
      </c>
      <c r="U255" s="113">
        <f t="shared" si="43"/>
        <v>0</v>
      </c>
      <c r="V255" s="113">
        <f t="shared" si="43"/>
        <v>4729595.78</v>
      </c>
      <c r="W255" s="113">
        <f t="shared" si="43"/>
        <v>15800</v>
      </c>
      <c r="X255" s="113">
        <f t="shared" si="43"/>
        <v>479564678.80000001</v>
      </c>
      <c r="Y255" s="113">
        <f t="shared" si="43"/>
        <v>0</v>
      </c>
      <c r="Z255" s="113">
        <f t="shared" si="43"/>
        <v>0</v>
      </c>
      <c r="AA255" s="113">
        <f t="shared" si="43"/>
        <v>97097996.550000042</v>
      </c>
      <c r="AB255" s="113">
        <f t="shared" si="43"/>
        <v>14081817.77</v>
      </c>
      <c r="AC255" s="163"/>
      <c r="AD255" s="87">
        <f>+AC221-AC255</f>
        <v>0</v>
      </c>
      <c r="AE255" s="87"/>
    </row>
    <row r="256" spans="2:31" s="5" customFormat="1" ht="87" customHeight="1" x14ac:dyDescent="0.3">
      <c r="B256" s="128">
        <f>+B254+1</f>
        <v>226</v>
      </c>
      <c r="C256" s="267" t="s">
        <v>699</v>
      </c>
      <c r="D256" s="57" t="s">
        <v>1469</v>
      </c>
      <c r="E256" s="57">
        <v>109815</v>
      </c>
      <c r="F256" s="94" t="s">
        <v>316</v>
      </c>
      <c r="G256" s="265" t="s">
        <v>199</v>
      </c>
      <c r="H256" s="69" t="s">
        <v>200</v>
      </c>
      <c r="I256" s="184" t="s">
        <v>577</v>
      </c>
      <c r="J256" s="104">
        <v>42905</v>
      </c>
      <c r="K256" s="104">
        <v>44196</v>
      </c>
      <c r="L256" s="98">
        <v>0.85</v>
      </c>
      <c r="M256" s="99" t="str">
        <f>VLOOKUP($E256,Sheet1!$A:$C,2,FALSE)</f>
        <v>Regiunea 7 Centru</v>
      </c>
      <c r="N256" s="99" t="str">
        <f>VLOOKUP($E256,Sheet1!$A:$C,3,FALSE)</f>
        <v>Cluj</v>
      </c>
      <c r="O256" s="69" t="s">
        <v>375</v>
      </c>
      <c r="P256" s="69" t="s">
        <v>694</v>
      </c>
      <c r="Q256" s="101">
        <f t="shared" si="35"/>
        <v>79568907</v>
      </c>
      <c r="R256" s="100">
        <v>67633570.950000003</v>
      </c>
      <c r="S256" s="100">
        <v>10343957.91</v>
      </c>
      <c r="T256" s="100">
        <v>1591378.14</v>
      </c>
      <c r="U256" s="100"/>
      <c r="V256" s="100">
        <v>14868403.449999999</v>
      </c>
      <c r="W256" s="100">
        <v>0</v>
      </c>
      <c r="X256" s="100">
        <f t="shared" si="40"/>
        <v>94437310.450000003</v>
      </c>
      <c r="Y256" s="100" t="s">
        <v>378</v>
      </c>
      <c r="Z256" s="100"/>
      <c r="AA256" s="192">
        <v>0</v>
      </c>
      <c r="AB256" s="193">
        <v>0</v>
      </c>
      <c r="AC256" s="87"/>
      <c r="AD256" s="87"/>
      <c r="AE256" s="87"/>
    </row>
    <row r="257" spans="2:31" s="5" customFormat="1" ht="88.5" customHeight="1" x14ac:dyDescent="0.3">
      <c r="B257" s="128">
        <f>+B256+1</f>
        <v>227</v>
      </c>
      <c r="C257" s="268"/>
      <c r="D257" s="57" t="s">
        <v>344</v>
      </c>
      <c r="E257" s="57">
        <v>109910</v>
      </c>
      <c r="F257" s="94" t="s">
        <v>345</v>
      </c>
      <c r="G257" s="265"/>
      <c r="H257" s="69" t="s">
        <v>346</v>
      </c>
      <c r="I257" s="184" t="s">
        <v>1218</v>
      </c>
      <c r="J257" s="104">
        <v>43005</v>
      </c>
      <c r="K257" s="104" t="s">
        <v>390</v>
      </c>
      <c r="L257" s="98">
        <v>0.85</v>
      </c>
      <c r="M257" s="99" t="str">
        <f>VLOOKUP($E257,Sheet1!$A:$C,2,FALSE)</f>
        <v>Regiunea 7 Centru</v>
      </c>
      <c r="N257" s="99" t="str">
        <f>VLOOKUP($E257,Sheet1!$A:$C,3,FALSE)</f>
        <v>Mures</v>
      </c>
      <c r="O257" s="69" t="s">
        <v>375</v>
      </c>
      <c r="P257" s="69" t="s">
        <v>694</v>
      </c>
      <c r="Q257" s="101">
        <f t="shared" si="35"/>
        <v>29429731.460000001</v>
      </c>
      <c r="R257" s="100">
        <v>25015271.82</v>
      </c>
      <c r="S257" s="100">
        <v>3825865.09</v>
      </c>
      <c r="T257" s="100">
        <v>588594.55000000005</v>
      </c>
      <c r="U257" s="100"/>
      <c r="V257" s="100">
        <v>5843883.2999999998</v>
      </c>
      <c r="W257" s="100">
        <v>0</v>
      </c>
      <c r="X257" s="100">
        <f t="shared" si="40"/>
        <v>35273614.759999998</v>
      </c>
      <c r="Y257" s="100" t="s">
        <v>378</v>
      </c>
      <c r="Z257" s="100" t="s">
        <v>379</v>
      </c>
      <c r="AA257" s="60">
        <v>4944707.9399999995</v>
      </c>
      <c r="AB257" s="63">
        <v>756249.45000000007</v>
      </c>
      <c r="AC257" s="87"/>
      <c r="AD257" s="87"/>
      <c r="AE257" s="87"/>
    </row>
    <row r="258" spans="2:31" s="5" customFormat="1" ht="18" customHeight="1" x14ac:dyDescent="0.3">
      <c r="B258" s="166"/>
      <c r="C258" s="112" t="s">
        <v>147</v>
      </c>
      <c r="D258" s="112"/>
      <c r="E258" s="112"/>
      <c r="F258" s="112"/>
      <c r="G258" s="112"/>
      <c r="H258" s="112"/>
      <c r="I258" s="167"/>
      <c r="J258" s="112"/>
      <c r="K258" s="112"/>
      <c r="L258" s="112"/>
      <c r="M258" s="112"/>
      <c r="N258" s="112"/>
      <c r="O258" s="112"/>
      <c r="P258" s="112"/>
      <c r="Q258" s="113">
        <f>+Q256+Q257</f>
        <v>108998638.46000001</v>
      </c>
      <c r="R258" s="113">
        <f>SUM(R256:R257)</f>
        <v>92648842.770000011</v>
      </c>
      <c r="S258" s="113">
        <f t="shared" ref="S258:AB258" si="44">SUM(S256:S257)</f>
        <v>14169823</v>
      </c>
      <c r="T258" s="113">
        <f t="shared" si="44"/>
        <v>2179972.69</v>
      </c>
      <c r="U258" s="113"/>
      <c r="V258" s="113">
        <f>SUM(V196:V255)</f>
        <v>9459191.5600000005</v>
      </c>
      <c r="W258" s="113">
        <f t="shared" si="44"/>
        <v>0</v>
      </c>
      <c r="X258" s="113">
        <f t="shared" si="44"/>
        <v>129710925.21000001</v>
      </c>
      <c r="Y258" s="113"/>
      <c r="Z258" s="113"/>
      <c r="AA258" s="120">
        <f t="shared" si="44"/>
        <v>4944707.9399999995</v>
      </c>
      <c r="AB258" s="121">
        <f t="shared" si="44"/>
        <v>756249.45000000007</v>
      </c>
      <c r="AC258" s="163"/>
      <c r="AD258" s="163"/>
      <c r="AE258" s="87"/>
    </row>
    <row r="259" spans="2:31" s="5" customFormat="1" ht="25.5" customHeight="1" x14ac:dyDescent="0.3">
      <c r="B259" s="130"/>
      <c r="C259" s="131" t="s">
        <v>74</v>
      </c>
      <c r="D259" s="131"/>
      <c r="E259" s="131"/>
      <c r="F259" s="131"/>
      <c r="G259" s="131"/>
      <c r="H259" s="131"/>
      <c r="I259" s="132"/>
      <c r="J259" s="131"/>
      <c r="K259" s="131"/>
      <c r="L259" s="131"/>
      <c r="M259" s="131"/>
      <c r="N259" s="131"/>
      <c r="O259" s="131"/>
      <c r="P259" s="131"/>
      <c r="Q259" s="133">
        <f>+Q258+Q255</f>
        <v>583817921.48000002</v>
      </c>
      <c r="R259" s="133">
        <f>+R258+R255</f>
        <v>496245233.33700001</v>
      </c>
      <c r="S259" s="133">
        <f t="shared" ref="S259:X259" si="45">S258+S255</f>
        <v>70575829.143000007</v>
      </c>
      <c r="T259" s="133">
        <f t="shared" si="45"/>
        <v>16996859.000000004</v>
      </c>
      <c r="U259" s="133"/>
      <c r="V259" s="133">
        <f t="shared" si="45"/>
        <v>14188787.34</v>
      </c>
      <c r="W259" s="133">
        <f t="shared" si="45"/>
        <v>15800</v>
      </c>
      <c r="X259" s="133">
        <f t="shared" si="45"/>
        <v>609275604.00999999</v>
      </c>
      <c r="Y259" s="133"/>
      <c r="Z259" s="133"/>
      <c r="AA259" s="134">
        <f>+AA255+AA258</f>
        <v>102042704.49000004</v>
      </c>
      <c r="AB259" s="135">
        <f>+AB255+AB258</f>
        <v>14838067.219999999</v>
      </c>
      <c r="AC259" s="163"/>
      <c r="AD259" s="163"/>
      <c r="AE259" s="87"/>
    </row>
    <row r="260" spans="2:31" s="5" customFormat="1" ht="15.75" x14ac:dyDescent="0.3">
      <c r="B260" s="136"/>
      <c r="C260" s="89" t="s">
        <v>3</v>
      </c>
      <c r="D260" s="90"/>
      <c r="E260" s="90"/>
      <c r="F260" s="89"/>
      <c r="G260" s="89"/>
      <c r="H260" s="89"/>
      <c r="I260" s="137"/>
      <c r="J260" s="89"/>
      <c r="K260" s="89"/>
      <c r="L260" s="89"/>
      <c r="M260" s="89"/>
      <c r="N260" s="89"/>
      <c r="O260" s="89"/>
      <c r="P260" s="89"/>
      <c r="Q260" s="138"/>
      <c r="R260" s="138"/>
      <c r="S260" s="138"/>
      <c r="T260" s="138"/>
      <c r="U260" s="138"/>
      <c r="V260" s="138"/>
      <c r="W260" s="138"/>
      <c r="X260" s="138"/>
      <c r="Y260" s="138"/>
      <c r="Z260" s="138"/>
      <c r="AA260" s="161"/>
      <c r="AB260" s="162"/>
      <c r="AC260" s="163"/>
      <c r="AD260" s="163"/>
      <c r="AE260" s="163"/>
    </row>
    <row r="261" spans="2:31" s="5" customFormat="1" ht="90.75" customHeight="1" x14ac:dyDescent="0.3">
      <c r="B261" s="194">
        <f>+B257+1</f>
        <v>228</v>
      </c>
      <c r="C261" s="267" t="s">
        <v>1223</v>
      </c>
      <c r="D261" s="154" t="s">
        <v>726</v>
      </c>
      <c r="E261" s="57">
        <v>111814</v>
      </c>
      <c r="F261" s="94" t="s">
        <v>729</v>
      </c>
      <c r="G261" s="266" t="s">
        <v>733</v>
      </c>
      <c r="H261" s="99" t="s">
        <v>727</v>
      </c>
      <c r="I261" s="184" t="s">
        <v>739</v>
      </c>
      <c r="J261" s="104" t="s">
        <v>730</v>
      </c>
      <c r="K261" s="195" t="s">
        <v>731</v>
      </c>
      <c r="L261" s="98">
        <v>0.85</v>
      </c>
      <c r="M261" s="99" t="str">
        <f>VLOOKUP($E261,Sheet1!$A:$C,2,FALSE)</f>
        <v>Regiunea 1 Nord-Est,Regiunea 2 Sud-Est,Regiunea 3 Sud Muntenia,Regiunea 4 Sud-Vest,Regiunea 5 Vest,Regiunea 6 Nord-Vest</v>
      </c>
      <c r="N261" s="99" t="str">
        <f>VLOOKUP($E261,Sheet1!$A:$C,3,FALSE)</f>
        <v>Alba,Arges,Bihor,Bistrita Nasaud,Buzau,Caras Severin,Cluj,Constanta,Dambovita,Giurgiu,Gorj,Hunedoara,Iasi,Maramures,Olt,Prahova,Salaj,Timis,Vaslui</v>
      </c>
      <c r="O261" s="69" t="s">
        <v>375</v>
      </c>
      <c r="P261" s="99" t="s">
        <v>695</v>
      </c>
      <c r="Q261" s="100">
        <f t="shared" ref="Q261:Q269" si="46">+R261+S261+T261</f>
        <v>9739665</v>
      </c>
      <c r="R261" s="100">
        <v>8278715.25</v>
      </c>
      <c r="S261" s="100">
        <v>0</v>
      </c>
      <c r="T261" s="100">
        <v>1460949.75</v>
      </c>
      <c r="U261" s="100">
        <v>0</v>
      </c>
      <c r="V261" s="100">
        <v>1879465.2</v>
      </c>
      <c r="W261" s="100">
        <v>0</v>
      </c>
      <c r="X261" s="100">
        <f>+R261+S261+T261+V261+W261</f>
        <v>11619130.199999999</v>
      </c>
      <c r="Y261" s="100" t="s">
        <v>378</v>
      </c>
      <c r="Z261" s="196"/>
      <c r="AA261" s="60">
        <v>3102434.8</v>
      </c>
      <c r="AB261" s="63">
        <v>547488.49</v>
      </c>
      <c r="AC261" s="163"/>
      <c r="AD261" s="163"/>
      <c r="AE261" s="163"/>
    </row>
    <row r="262" spans="2:31" s="5" customFormat="1" ht="90.75" customHeight="1" x14ac:dyDescent="0.3">
      <c r="B262" s="194">
        <f>+B261+1</f>
        <v>229</v>
      </c>
      <c r="C262" s="268"/>
      <c r="D262" s="57" t="s">
        <v>751</v>
      </c>
      <c r="E262" s="57">
        <v>115475</v>
      </c>
      <c r="F262" s="94" t="s">
        <v>750</v>
      </c>
      <c r="G262" s="266"/>
      <c r="H262" s="99" t="s">
        <v>727</v>
      </c>
      <c r="I262" s="184" t="s">
        <v>773</v>
      </c>
      <c r="J262" s="104" t="s">
        <v>752</v>
      </c>
      <c r="K262" s="104" t="s">
        <v>943</v>
      </c>
      <c r="L262" s="98">
        <v>0.85</v>
      </c>
      <c r="M262" s="99" t="str">
        <f>VLOOKUP($E262,Sheet1!$A:$C,2,FALSE)</f>
        <v>Regiunea 1 Nord-Est</v>
      </c>
      <c r="N262" s="99" t="str">
        <f>VLOOKUP($E262,Sheet1!$A:$C,3,FALSE)</f>
        <v>Vaslui</v>
      </c>
      <c r="O262" s="69" t="s">
        <v>375</v>
      </c>
      <c r="P262" s="99" t="s">
        <v>695</v>
      </c>
      <c r="Q262" s="100">
        <f t="shared" si="46"/>
        <v>6582221.4000000004</v>
      </c>
      <c r="R262" s="100">
        <v>5594888.1900000004</v>
      </c>
      <c r="S262" s="100">
        <v>0</v>
      </c>
      <c r="T262" s="100">
        <v>987333.21</v>
      </c>
      <c r="U262" s="100">
        <v>0</v>
      </c>
      <c r="V262" s="100">
        <v>1290135.27</v>
      </c>
      <c r="W262" s="100">
        <v>0</v>
      </c>
      <c r="X262" s="100">
        <f>+R262+S262+T262+V262+W262</f>
        <v>7872356.6699999999</v>
      </c>
      <c r="Y262" s="100" t="s">
        <v>378</v>
      </c>
      <c r="Z262" s="196"/>
      <c r="AA262" s="60">
        <v>4464074.6900000004</v>
      </c>
      <c r="AB262" s="63">
        <v>787777.8899999999</v>
      </c>
      <c r="AC262" s="163"/>
      <c r="AD262" s="163"/>
      <c r="AE262" s="163"/>
    </row>
    <row r="263" spans="2:31" s="5" customFormat="1" ht="90.75" customHeight="1" x14ac:dyDescent="0.3">
      <c r="B263" s="194">
        <f>+B262+1</f>
        <v>230</v>
      </c>
      <c r="C263" s="197"/>
      <c r="D263" s="57" t="s">
        <v>1252</v>
      </c>
      <c r="E263" s="57">
        <v>122927</v>
      </c>
      <c r="F263" s="94" t="s">
        <v>1253</v>
      </c>
      <c r="G263" s="99" t="s">
        <v>733</v>
      </c>
      <c r="H263" s="99" t="s">
        <v>727</v>
      </c>
      <c r="I263" s="184" t="s">
        <v>1259</v>
      </c>
      <c r="J263" s="104" t="s">
        <v>1254</v>
      </c>
      <c r="K263" s="104" t="s">
        <v>1255</v>
      </c>
      <c r="L263" s="98">
        <v>0.85</v>
      </c>
      <c r="M263" s="99" t="s">
        <v>615</v>
      </c>
      <c r="N263" s="99" t="s">
        <v>479</v>
      </c>
      <c r="O263" s="69" t="s">
        <v>375</v>
      </c>
      <c r="P263" s="99" t="s">
        <v>695</v>
      </c>
      <c r="Q263" s="100">
        <f t="shared" si="46"/>
        <v>3208366590</v>
      </c>
      <c r="R263" s="100">
        <v>2727111601.5</v>
      </c>
      <c r="S263" s="100">
        <v>0</v>
      </c>
      <c r="T263" s="100">
        <v>481254988.5</v>
      </c>
      <c r="U263" s="100">
        <v>0</v>
      </c>
      <c r="V263" s="100">
        <v>597275130.79999995</v>
      </c>
      <c r="W263" s="100">
        <v>0</v>
      </c>
      <c r="X263" s="100">
        <f>+R263+S263+T263+V263+W263</f>
        <v>3805641720.8000002</v>
      </c>
      <c r="Y263" s="100" t="s">
        <v>378</v>
      </c>
      <c r="Z263" s="196"/>
      <c r="AA263" s="60">
        <v>10404552.23</v>
      </c>
      <c r="AB263" s="60">
        <v>1836097.45</v>
      </c>
      <c r="AC263" s="163"/>
      <c r="AD263" s="163"/>
      <c r="AE263" s="163"/>
    </row>
    <row r="264" spans="2:31" s="5" customFormat="1" ht="174.75" customHeight="1" x14ac:dyDescent="0.3">
      <c r="B264" s="194">
        <f>+B263+1</f>
        <v>231</v>
      </c>
      <c r="C264" s="197"/>
      <c r="D264" s="57" t="s">
        <v>1325</v>
      </c>
      <c r="E264" s="57">
        <v>127994</v>
      </c>
      <c r="F264" s="94" t="s">
        <v>1328</v>
      </c>
      <c r="G264" s="99" t="s">
        <v>733</v>
      </c>
      <c r="H264" s="99" t="s">
        <v>1326</v>
      </c>
      <c r="I264" s="184" t="s">
        <v>1427</v>
      </c>
      <c r="J264" s="104" t="s">
        <v>1329</v>
      </c>
      <c r="K264" s="104" t="s">
        <v>1081</v>
      </c>
      <c r="L264" s="98">
        <v>0.85</v>
      </c>
      <c r="M264" s="99" t="s">
        <v>1171</v>
      </c>
      <c r="N264" s="99" t="s">
        <v>1327</v>
      </c>
      <c r="O264" s="69" t="s">
        <v>375</v>
      </c>
      <c r="P264" s="99" t="s">
        <v>1173</v>
      </c>
      <c r="Q264" s="100">
        <f>+R264+S264+T264</f>
        <v>28332690</v>
      </c>
      <c r="R264" s="100">
        <v>24082786.510000002</v>
      </c>
      <c r="S264" s="100">
        <v>0</v>
      </c>
      <c r="T264" s="100">
        <v>4249903.49</v>
      </c>
      <c r="U264" s="100">
        <v>0</v>
      </c>
      <c r="V264" s="100">
        <v>1623894.25</v>
      </c>
      <c r="W264" s="100">
        <v>0</v>
      </c>
      <c r="X264" s="100">
        <f>+R264+S264+T264+V264+W264</f>
        <v>29956584.25</v>
      </c>
      <c r="Y264" s="100" t="s">
        <v>378</v>
      </c>
      <c r="Z264" s="196"/>
      <c r="AA264" s="60">
        <v>81044.08</v>
      </c>
      <c r="AB264" s="60">
        <v>14301.9</v>
      </c>
      <c r="AC264" s="163"/>
      <c r="AD264" s="163"/>
      <c r="AE264" s="163"/>
    </row>
    <row r="265" spans="2:31" s="5" customFormat="1" ht="15" customHeight="1" x14ac:dyDescent="0.3">
      <c r="B265" s="198"/>
      <c r="C265" s="112" t="s">
        <v>728</v>
      </c>
      <c r="D265" s="199"/>
      <c r="E265" s="199"/>
      <c r="F265" s="199"/>
      <c r="G265" s="199"/>
      <c r="H265" s="199"/>
      <c r="I265" s="199"/>
      <c r="J265" s="199"/>
      <c r="K265" s="199"/>
      <c r="L265" s="199"/>
      <c r="M265" s="199"/>
      <c r="N265" s="199"/>
      <c r="O265" s="199"/>
      <c r="P265" s="199"/>
      <c r="Q265" s="113">
        <f>SUM(Q261:Q264)</f>
        <v>3253021166.4000001</v>
      </c>
      <c r="R265" s="113">
        <f>SUM(R261:R264)</f>
        <v>2765067991.4500003</v>
      </c>
      <c r="S265" s="113">
        <f t="shared" ref="S265:X265" si="47">SUM(S261:S264)</f>
        <v>0</v>
      </c>
      <c r="T265" s="113">
        <f t="shared" si="47"/>
        <v>487953174.94999999</v>
      </c>
      <c r="U265" s="113">
        <f t="shared" si="47"/>
        <v>0</v>
      </c>
      <c r="V265" s="113">
        <f t="shared" si="47"/>
        <v>602068625.51999998</v>
      </c>
      <c r="W265" s="113">
        <f t="shared" si="47"/>
        <v>0</v>
      </c>
      <c r="X265" s="113">
        <f t="shared" si="47"/>
        <v>3855089791.9200001</v>
      </c>
      <c r="Y265" s="113"/>
      <c r="Z265" s="113"/>
      <c r="AA265" s="113">
        <f>SUM(AA261:AA264)</f>
        <v>18052105.799999997</v>
      </c>
      <c r="AB265" s="113">
        <f>SUM(AB261:AB264)</f>
        <v>3185665.73</v>
      </c>
      <c r="AC265" s="163"/>
      <c r="AD265" s="163"/>
      <c r="AE265" s="163"/>
    </row>
    <row r="266" spans="2:31" s="5" customFormat="1" ht="138" customHeight="1" x14ac:dyDescent="0.3">
      <c r="B266" s="128">
        <f>+B264+1</f>
        <v>232</v>
      </c>
      <c r="C266" s="267" t="s">
        <v>1224</v>
      </c>
      <c r="D266" s="57" t="s">
        <v>1</v>
      </c>
      <c r="E266" s="200">
        <v>102606</v>
      </c>
      <c r="F266" s="200" t="s">
        <v>1470</v>
      </c>
      <c r="G266" s="264" t="s">
        <v>201</v>
      </c>
      <c r="H266" s="99" t="s">
        <v>2</v>
      </c>
      <c r="I266" s="103" t="s">
        <v>685</v>
      </c>
      <c r="J266" s="104">
        <v>42615</v>
      </c>
      <c r="K266" s="181" t="s">
        <v>1392</v>
      </c>
      <c r="L266" s="98">
        <v>0.85</v>
      </c>
      <c r="M266" s="99" t="str">
        <f>VLOOKUP($E266,Sheet1!$A:$C,2,FALSE)</f>
        <v>Regiunea 1 Nord-Est,Regiunea 2 Sud-Est,Regiunea 3 Sud Muntenia,Regiunea 4 Sud-Vest,Regiunea 5 Vest,Regiunea 6 Nord-Vest,Regiunea 7 Centru,Regiunea 8 Bucureşti-Ilfov</v>
      </c>
      <c r="N266" s="99" t="str">
        <f>VLOOKUP($E266,Sheet1!$A:$C,3,FALSE)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66" s="69" t="s">
        <v>375</v>
      </c>
      <c r="P266" s="99" t="s">
        <v>695</v>
      </c>
      <c r="Q266" s="101">
        <f t="shared" si="46"/>
        <v>110365921</v>
      </c>
      <c r="R266" s="100">
        <v>93811033</v>
      </c>
      <c r="S266" s="100">
        <v>0</v>
      </c>
      <c r="T266" s="100">
        <v>16554888</v>
      </c>
      <c r="U266" s="100"/>
      <c r="V266" s="100">
        <v>0</v>
      </c>
      <c r="W266" s="100">
        <v>0</v>
      </c>
      <c r="X266" s="100">
        <f>+R266+S266+T266+V266+W266</f>
        <v>110365921</v>
      </c>
      <c r="Y266" s="244" t="s">
        <v>1511</v>
      </c>
      <c r="Z266" s="100"/>
      <c r="AA266" s="60">
        <v>93378776.550000012</v>
      </c>
      <c r="AB266" s="63">
        <v>16478607.619999999</v>
      </c>
      <c r="AC266" s="163"/>
      <c r="AD266" s="163"/>
      <c r="AE266" s="163"/>
    </row>
    <row r="267" spans="2:31" s="5" customFormat="1" ht="90" customHeight="1" x14ac:dyDescent="0.3">
      <c r="B267" s="128">
        <f>+B266+1</f>
        <v>233</v>
      </c>
      <c r="C267" s="268"/>
      <c r="D267" s="57" t="s">
        <v>25</v>
      </c>
      <c r="E267" s="57">
        <v>104677</v>
      </c>
      <c r="F267" s="94" t="s">
        <v>317</v>
      </c>
      <c r="G267" s="264"/>
      <c r="H267" s="95" t="s">
        <v>89</v>
      </c>
      <c r="I267" s="96" t="s">
        <v>554</v>
      </c>
      <c r="J267" s="97">
        <v>42726</v>
      </c>
      <c r="K267" s="97" t="s">
        <v>1335</v>
      </c>
      <c r="L267" s="98">
        <v>0.85</v>
      </c>
      <c r="M267" s="99" t="str">
        <f>VLOOKUP($E267,Sheet1!$A:$C,2,FALSE)</f>
        <v>Regiunea 1 Nord-Est,Regiunea 2 Sud-Est,Regiunea 3 Sud Muntenia,Regiunea 4 Sud-Vest,Regiunea 5 Vest,Regiunea 6 Nord-Vest,Regiunea 7 Centru,Regiunea 8 Bucureşti-Ilfov</v>
      </c>
      <c r="N267" s="99" t="str">
        <f>VLOOKUP($E267,Sheet1!$A:$C,3,FALSE)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67" s="69" t="s">
        <v>375</v>
      </c>
      <c r="P267" s="95" t="s">
        <v>695</v>
      </c>
      <c r="Q267" s="101">
        <f t="shared" si="46"/>
        <v>156932535</v>
      </c>
      <c r="R267" s="100">
        <v>133392655</v>
      </c>
      <c r="S267" s="100">
        <v>0</v>
      </c>
      <c r="T267" s="100">
        <v>23539880</v>
      </c>
      <c r="U267" s="100"/>
      <c r="V267" s="100">
        <v>0</v>
      </c>
      <c r="W267" s="100">
        <v>0</v>
      </c>
      <c r="X267" s="100">
        <f>+R267+S267+T267+V267+W267</f>
        <v>156932535</v>
      </c>
      <c r="Y267" s="100" t="s">
        <v>378</v>
      </c>
      <c r="Z267" s="100"/>
      <c r="AA267" s="60">
        <v>123287318.47</v>
      </c>
      <c r="AB267" s="63">
        <v>21756585.620000001</v>
      </c>
      <c r="AC267" s="163"/>
      <c r="AD267" s="163"/>
      <c r="AE267" s="163"/>
    </row>
    <row r="268" spans="2:31" s="5" customFormat="1" ht="105.75" customHeight="1" x14ac:dyDescent="0.3">
      <c r="B268" s="143">
        <f>+B267+1</f>
        <v>234</v>
      </c>
      <c r="C268" s="201" t="s">
        <v>700</v>
      </c>
      <c r="D268" s="57" t="s">
        <v>1169</v>
      </c>
      <c r="E268" s="57">
        <v>124506</v>
      </c>
      <c r="F268" s="94" t="s">
        <v>1174</v>
      </c>
      <c r="G268" s="264" t="s">
        <v>1321</v>
      </c>
      <c r="H268" s="95" t="s">
        <v>1170</v>
      </c>
      <c r="I268" s="103" t="s">
        <v>1190</v>
      </c>
      <c r="J268" s="97" t="s">
        <v>1175</v>
      </c>
      <c r="K268" s="97" t="s">
        <v>1081</v>
      </c>
      <c r="L268" s="98">
        <v>0.85</v>
      </c>
      <c r="M268" s="99" t="s">
        <v>1171</v>
      </c>
      <c r="N268" s="99" t="s">
        <v>1172</v>
      </c>
      <c r="O268" s="69" t="s">
        <v>375</v>
      </c>
      <c r="P268" s="95" t="s">
        <v>1173</v>
      </c>
      <c r="Q268" s="101">
        <f t="shared" si="46"/>
        <v>221739840</v>
      </c>
      <c r="R268" s="100">
        <v>188478864.00999999</v>
      </c>
      <c r="S268" s="100">
        <v>0</v>
      </c>
      <c r="T268" s="100">
        <v>33260975.989999998</v>
      </c>
      <c r="U268" s="100">
        <v>0</v>
      </c>
      <c r="V268" s="100">
        <v>0</v>
      </c>
      <c r="W268" s="100">
        <v>0</v>
      </c>
      <c r="X268" s="100">
        <f>+R268+S268+T268+V268+W268</f>
        <v>221739840</v>
      </c>
      <c r="Y268" s="100" t="s">
        <v>378</v>
      </c>
      <c r="Z268" s="100"/>
      <c r="AA268" s="60">
        <v>54995.25</v>
      </c>
      <c r="AB268" s="63">
        <v>9705.0499999999993</v>
      </c>
      <c r="AC268" s="163"/>
      <c r="AD268" s="163"/>
      <c r="AE268" s="163"/>
    </row>
    <row r="269" spans="2:31" s="5" customFormat="1" ht="131.25" customHeight="1" x14ac:dyDescent="0.3">
      <c r="B269" s="143">
        <f>+B268+1</f>
        <v>235</v>
      </c>
      <c r="C269" s="201" t="s">
        <v>700</v>
      </c>
      <c r="D269" s="57" t="s">
        <v>1320</v>
      </c>
      <c r="E269" s="57">
        <v>127943</v>
      </c>
      <c r="F269" s="94" t="s">
        <v>1323</v>
      </c>
      <c r="G269" s="264"/>
      <c r="H269" s="95" t="s">
        <v>2</v>
      </c>
      <c r="I269" s="103" t="s">
        <v>1426</v>
      </c>
      <c r="J269" s="97" t="s">
        <v>1324</v>
      </c>
      <c r="K269" s="97" t="s">
        <v>381</v>
      </c>
      <c r="L269" s="98">
        <v>0.85</v>
      </c>
      <c r="M269" s="99" t="s">
        <v>1171</v>
      </c>
      <c r="N269" s="99" t="s">
        <v>1172</v>
      </c>
      <c r="O269" s="69" t="s">
        <v>375</v>
      </c>
      <c r="P269" s="95" t="s">
        <v>1322</v>
      </c>
      <c r="Q269" s="101">
        <f t="shared" si="46"/>
        <v>215872852.01000002</v>
      </c>
      <c r="R269" s="100">
        <v>183491924.21000001</v>
      </c>
      <c r="S269" s="100">
        <v>0</v>
      </c>
      <c r="T269" s="100">
        <v>32380927.800000001</v>
      </c>
      <c r="U269" s="100">
        <v>0</v>
      </c>
      <c r="V269" s="100">
        <v>0</v>
      </c>
      <c r="W269" s="100">
        <v>0</v>
      </c>
      <c r="X269" s="100">
        <f>+R269+S269+T269+V269+W269</f>
        <v>215872852.01000002</v>
      </c>
      <c r="Y269" s="100" t="s">
        <v>378</v>
      </c>
      <c r="Z269" s="100"/>
      <c r="AA269" s="60">
        <v>154781025.00000003</v>
      </c>
      <c r="AB269" s="63">
        <v>27314298.539999999</v>
      </c>
      <c r="AC269" s="163"/>
      <c r="AD269" s="163"/>
      <c r="AE269" s="163"/>
    </row>
    <row r="270" spans="2:31" s="5" customFormat="1" ht="15.75" x14ac:dyDescent="0.3">
      <c r="B270" s="198"/>
      <c r="C270" s="199"/>
      <c r="D270" s="199"/>
      <c r="E270" s="199"/>
      <c r="F270" s="199"/>
      <c r="G270" s="199"/>
      <c r="H270" s="199"/>
      <c r="I270" s="167"/>
      <c r="J270" s="199"/>
      <c r="K270" s="199"/>
      <c r="L270" s="199"/>
      <c r="M270" s="199"/>
      <c r="N270" s="199"/>
      <c r="O270" s="199"/>
      <c r="P270" s="199"/>
      <c r="Q270" s="113">
        <f>Q266+Q267+Q268+Q269</f>
        <v>704911148.00999999</v>
      </c>
      <c r="R270" s="113">
        <f>SUM(R266:R269)</f>
        <v>599174476.22000003</v>
      </c>
      <c r="S270" s="113">
        <f t="shared" ref="S270:U270" si="48">SUM(S266:S269)</f>
        <v>0</v>
      </c>
      <c r="T270" s="113">
        <f t="shared" si="48"/>
        <v>105736671.78999999</v>
      </c>
      <c r="U270" s="113">
        <f t="shared" si="48"/>
        <v>0</v>
      </c>
      <c r="V270" s="113">
        <f t="shared" ref="V270" si="49">SUM(V266:V269)</f>
        <v>0</v>
      </c>
      <c r="W270" s="113">
        <f t="shared" ref="W270:X270" si="50">SUM(W266:W269)</f>
        <v>0</v>
      </c>
      <c r="X270" s="113">
        <f t="shared" si="50"/>
        <v>704911148.00999999</v>
      </c>
      <c r="Y270" s="113"/>
      <c r="Z270" s="113"/>
      <c r="AA270" s="113">
        <f>SUM(AA266:AA269)</f>
        <v>371502115.27000004</v>
      </c>
      <c r="AB270" s="113">
        <f>SUM(AB266:AB269)</f>
        <v>65559196.829999998</v>
      </c>
      <c r="AC270" s="163"/>
      <c r="AD270" s="163"/>
      <c r="AE270" s="163"/>
    </row>
    <row r="271" spans="2:31" ht="16.5" customHeight="1" x14ac:dyDescent="0.3">
      <c r="B271" s="130"/>
      <c r="C271" s="131" t="s">
        <v>20</v>
      </c>
      <c r="D271" s="131"/>
      <c r="E271" s="131"/>
      <c r="F271" s="131"/>
      <c r="G271" s="131"/>
      <c r="H271" s="131"/>
      <c r="I271" s="132"/>
      <c r="J271" s="131"/>
      <c r="K271" s="131"/>
      <c r="L271" s="131"/>
      <c r="M271" s="131"/>
      <c r="N271" s="131"/>
      <c r="O271" s="131"/>
      <c r="P271" s="131"/>
      <c r="Q271" s="133">
        <f>+Q270+Q265</f>
        <v>3957932314.4099998</v>
      </c>
      <c r="R271" s="133">
        <f>+R270+R265</f>
        <v>3364242467.6700001</v>
      </c>
      <c r="S271" s="133">
        <f t="shared" ref="S271:X271" si="51">+S270+S265</f>
        <v>0</v>
      </c>
      <c r="T271" s="133">
        <f t="shared" si="51"/>
        <v>593689846.74000001</v>
      </c>
      <c r="U271" s="133">
        <f t="shared" si="51"/>
        <v>0</v>
      </c>
      <c r="V271" s="133">
        <f t="shared" si="51"/>
        <v>602068625.51999998</v>
      </c>
      <c r="W271" s="133">
        <f t="shared" si="51"/>
        <v>0</v>
      </c>
      <c r="X271" s="133">
        <f t="shared" si="51"/>
        <v>4560000939.9300003</v>
      </c>
      <c r="Y271" s="133"/>
      <c r="Z271" s="133"/>
      <c r="AA271" s="134">
        <f>+AA270+AA265</f>
        <v>389554221.07000005</v>
      </c>
      <c r="AB271" s="135">
        <f>+AB270+AB265</f>
        <v>68744862.560000002</v>
      </c>
      <c r="AC271" s="163"/>
      <c r="AD271" s="163"/>
      <c r="AE271" s="163"/>
    </row>
    <row r="272" spans="2:31" s="5" customFormat="1" ht="16.5" customHeight="1" x14ac:dyDescent="0.3">
      <c r="B272" s="136"/>
      <c r="C272" s="89" t="s">
        <v>742</v>
      </c>
      <c r="D272" s="90"/>
      <c r="E272" s="90"/>
      <c r="F272" s="89"/>
      <c r="G272" s="89"/>
      <c r="H272" s="89"/>
      <c r="I272" s="137"/>
      <c r="J272" s="89"/>
      <c r="K272" s="89"/>
      <c r="L272" s="89"/>
      <c r="M272" s="89"/>
      <c r="N272" s="89"/>
      <c r="O272" s="89"/>
      <c r="P272" s="89"/>
      <c r="Q272" s="89"/>
      <c r="R272" s="89"/>
      <c r="S272" s="89"/>
      <c r="T272" s="89"/>
      <c r="U272" s="89"/>
      <c r="V272" s="89"/>
      <c r="W272" s="89"/>
      <c r="X272" s="89"/>
      <c r="Y272" s="89"/>
      <c r="Z272" s="89"/>
      <c r="AA272" s="202"/>
      <c r="AB272" s="203"/>
      <c r="AC272" s="163"/>
      <c r="AD272" s="163"/>
      <c r="AE272" s="163"/>
    </row>
    <row r="273" spans="2:31" s="5" customFormat="1" ht="115.5" customHeight="1" x14ac:dyDescent="0.3">
      <c r="B273" s="128">
        <f>+B269+1</f>
        <v>236</v>
      </c>
      <c r="C273" s="201" t="s">
        <v>1229</v>
      </c>
      <c r="D273" s="194" t="s">
        <v>744</v>
      </c>
      <c r="E273" s="57">
        <v>105731</v>
      </c>
      <c r="F273" s="94" t="s">
        <v>746</v>
      </c>
      <c r="G273" s="194" t="s">
        <v>779</v>
      </c>
      <c r="H273" s="95" t="s">
        <v>745</v>
      </c>
      <c r="I273" s="103" t="s">
        <v>774</v>
      </c>
      <c r="J273" s="97">
        <v>43101</v>
      </c>
      <c r="K273" s="97" t="s">
        <v>390</v>
      </c>
      <c r="L273" s="194"/>
      <c r="M273" s="99" t="str">
        <f>VLOOKUP($E273,Sheet1!$A:$C,2,FALSE)</f>
        <v>Regiunea 1 Nord-Est</v>
      </c>
      <c r="N273" s="99" t="str">
        <f>VLOOKUP($E273,Sheet1!$A:$C,3,FALSE)</f>
        <v>Iasi</v>
      </c>
      <c r="O273" s="119" t="s">
        <v>377</v>
      </c>
      <c r="P273" s="117" t="s">
        <v>741</v>
      </c>
      <c r="Q273" s="101">
        <f>+R273+S273+T273</f>
        <v>12804627.049999999</v>
      </c>
      <c r="R273" s="100">
        <v>10013218.35</v>
      </c>
      <c r="S273" s="100">
        <v>1767038.53</v>
      </c>
      <c r="T273" s="100">
        <v>1024370.17</v>
      </c>
      <c r="U273" s="100">
        <v>0</v>
      </c>
      <c r="V273" s="100">
        <v>3571212.34</v>
      </c>
      <c r="W273" s="100">
        <v>0</v>
      </c>
      <c r="X273" s="100">
        <f>+R273+S273+T273+V273+W273</f>
        <v>16375839.389999999</v>
      </c>
      <c r="Y273" s="100" t="s">
        <v>378</v>
      </c>
      <c r="Z273" s="194"/>
      <c r="AA273" s="59">
        <v>0</v>
      </c>
      <c r="AB273" s="62">
        <v>0</v>
      </c>
      <c r="AC273" s="163"/>
      <c r="AD273" s="163"/>
      <c r="AE273" s="163"/>
    </row>
    <row r="274" spans="2:31" s="5" customFormat="1" ht="16.5" customHeight="1" x14ac:dyDescent="0.3">
      <c r="B274" s="204"/>
      <c r="C274" s="205" t="s">
        <v>743</v>
      </c>
      <c r="D274" s="206"/>
      <c r="E274" s="204"/>
      <c r="F274" s="112"/>
      <c r="G274" s="112"/>
      <c r="H274" s="112"/>
      <c r="I274" s="112"/>
      <c r="J274" s="112"/>
      <c r="K274" s="112"/>
      <c r="L274" s="112"/>
      <c r="M274" s="112"/>
      <c r="N274" s="112"/>
      <c r="O274" s="112"/>
      <c r="P274" s="112"/>
      <c r="Q274" s="112">
        <f>+Q273</f>
        <v>12804627.049999999</v>
      </c>
      <c r="R274" s="112">
        <f>+R273</f>
        <v>10013218.35</v>
      </c>
      <c r="S274" s="112">
        <f t="shared" ref="S274:X274" si="52">+S273</f>
        <v>1767038.53</v>
      </c>
      <c r="T274" s="112">
        <f t="shared" si="52"/>
        <v>1024370.17</v>
      </c>
      <c r="U274" s="112">
        <f t="shared" si="52"/>
        <v>0</v>
      </c>
      <c r="V274" s="112">
        <f t="shared" si="52"/>
        <v>3571212.34</v>
      </c>
      <c r="W274" s="112">
        <f t="shared" si="52"/>
        <v>0</v>
      </c>
      <c r="X274" s="112">
        <f t="shared" si="52"/>
        <v>16375839.389999999</v>
      </c>
      <c r="Y274" s="112"/>
      <c r="Z274" s="112"/>
      <c r="AA274" s="207"/>
      <c r="AB274" s="208"/>
      <c r="AC274" s="163"/>
      <c r="AD274" s="163"/>
      <c r="AE274" s="163"/>
    </row>
    <row r="275" spans="2:31" s="5" customFormat="1" ht="78" customHeight="1" x14ac:dyDescent="0.3">
      <c r="B275" s="209">
        <f>+B273+1</f>
        <v>237</v>
      </c>
      <c r="C275" s="272" t="s">
        <v>1230</v>
      </c>
      <c r="D275" s="57" t="s">
        <v>714</v>
      </c>
      <c r="E275" s="210">
        <v>106965</v>
      </c>
      <c r="F275" s="117" t="s">
        <v>717</v>
      </c>
      <c r="G275" s="266" t="s">
        <v>780</v>
      </c>
      <c r="H275" s="117" t="s">
        <v>715</v>
      </c>
      <c r="I275" s="103" t="s">
        <v>740</v>
      </c>
      <c r="J275" s="117" t="s">
        <v>721</v>
      </c>
      <c r="K275" s="159" t="s">
        <v>1335</v>
      </c>
      <c r="L275" s="98">
        <v>0.85</v>
      </c>
      <c r="M275" s="99" t="str">
        <f>VLOOKUP($E275,Sheet1!$A:$C,2,FALSE)</f>
        <v>Regiunea 4 Sud-Vest</v>
      </c>
      <c r="N275" s="99" t="str">
        <f>VLOOKUP($E275,Sheet1!$A:$C,3,FALSE)</f>
        <v>Valcea</v>
      </c>
      <c r="O275" s="119" t="s">
        <v>377</v>
      </c>
      <c r="P275" s="117" t="s">
        <v>741</v>
      </c>
      <c r="Q275" s="101">
        <f>+R275+S275+T275</f>
        <v>889820</v>
      </c>
      <c r="R275" s="211">
        <v>756347</v>
      </c>
      <c r="S275" s="211">
        <v>133473</v>
      </c>
      <c r="T275" s="211">
        <v>0</v>
      </c>
      <c r="U275" s="211">
        <v>0</v>
      </c>
      <c r="V275" s="211">
        <v>169065.8</v>
      </c>
      <c r="W275" s="211">
        <v>0</v>
      </c>
      <c r="X275" s="100">
        <f t="shared" ref="X275:X285" si="53">+R275+S275+T275+V275+W275</f>
        <v>1058885.8</v>
      </c>
      <c r="Y275" s="100" t="s">
        <v>378</v>
      </c>
      <c r="Z275" s="119"/>
      <c r="AA275" s="59">
        <v>533793.02</v>
      </c>
      <c r="AB275" s="62">
        <v>94198.760000000009</v>
      </c>
      <c r="AC275" s="163"/>
      <c r="AD275" s="163"/>
      <c r="AE275" s="163"/>
    </row>
    <row r="276" spans="2:31" s="5" customFormat="1" ht="93.75" customHeight="1" x14ac:dyDescent="0.3">
      <c r="B276" s="209">
        <f t="shared" ref="B276:B285" si="54">+B275+1</f>
        <v>238</v>
      </c>
      <c r="C276" s="273"/>
      <c r="D276" s="57" t="s">
        <v>718</v>
      </c>
      <c r="E276" s="243">
        <v>109717</v>
      </c>
      <c r="F276" s="117" t="s">
        <v>719</v>
      </c>
      <c r="G276" s="266"/>
      <c r="H276" s="117" t="s">
        <v>720</v>
      </c>
      <c r="I276" s="103" t="s">
        <v>771</v>
      </c>
      <c r="J276" s="104" t="s">
        <v>722</v>
      </c>
      <c r="K276" s="212" t="s">
        <v>1349</v>
      </c>
      <c r="L276" s="98">
        <v>0.85</v>
      </c>
      <c r="M276" s="99" t="str">
        <f>VLOOKUP($E276,Sheet1!$A:$C,2,FALSE)</f>
        <v>Regiunea 1 Nord-Est</v>
      </c>
      <c r="N276" s="99" t="str">
        <f>VLOOKUP($E276,Sheet1!$A:$C,3,FALSE)</f>
        <v>Iasi</v>
      </c>
      <c r="O276" s="119" t="s">
        <v>377</v>
      </c>
      <c r="P276" s="117" t="s">
        <v>741</v>
      </c>
      <c r="Q276" s="101">
        <f>+R276+S276+T276</f>
        <v>1080805.28</v>
      </c>
      <c r="R276" s="211">
        <v>771375</v>
      </c>
      <c r="S276" s="211">
        <v>136125</v>
      </c>
      <c r="T276" s="211">
        <v>173305.28</v>
      </c>
      <c r="U276" s="211">
        <v>0</v>
      </c>
      <c r="V276" s="211">
        <v>205353.02</v>
      </c>
      <c r="W276" s="211">
        <v>0</v>
      </c>
      <c r="X276" s="100">
        <f t="shared" si="53"/>
        <v>1286158.3</v>
      </c>
      <c r="Y276" s="244" t="s">
        <v>1511</v>
      </c>
      <c r="Z276" s="119"/>
      <c r="AA276" s="59">
        <v>742672.08</v>
      </c>
      <c r="AB276" s="62">
        <v>131059.78</v>
      </c>
      <c r="AC276" s="163"/>
      <c r="AD276" s="163"/>
      <c r="AE276" s="163"/>
    </row>
    <row r="277" spans="2:31" s="5" customFormat="1" ht="106.5" customHeight="1" x14ac:dyDescent="0.3">
      <c r="B277" s="209">
        <f t="shared" si="54"/>
        <v>239</v>
      </c>
      <c r="C277" s="273"/>
      <c r="D277" s="57" t="s">
        <v>757</v>
      </c>
      <c r="E277" s="243">
        <v>105740</v>
      </c>
      <c r="F277" s="117" t="s">
        <v>756</v>
      </c>
      <c r="G277" s="266"/>
      <c r="H277" s="117" t="s">
        <v>758</v>
      </c>
      <c r="I277" s="103" t="s">
        <v>775</v>
      </c>
      <c r="J277" s="104" t="s">
        <v>776</v>
      </c>
      <c r="K277" s="181" t="s">
        <v>1350</v>
      </c>
      <c r="L277" s="98">
        <v>0.85</v>
      </c>
      <c r="M277" s="99" t="str">
        <f>VLOOKUP($E277,Sheet1!$A:$C,2,FALSE)</f>
        <v>Regiunea 7 Centru</v>
      </c>
      <c r="N277" s="99" t="str">
        <f>VLOOKUP($E277,Sheet1!$A:$C,3,FALSE)</f>
        <v>Cluj</v>
      </c>
      <c r="O277" s="119"/>
      <c r="P277" s="117" t="s">
        <v>741</v>
      </c>
      <c r="Q277" s="101">
        <f t="shared" ref="Q277:Q285" si="55">+R277+S277+T277</f>
        <v>983929.32000000007</v>
      </c>
      <c r="R277" s="211">
        <v>756075</v>
      </c>
      <c r="S277" s="211">
        <v>133425</v>
      </c>
      <c r="T277" s="211">
        <v>94429.32</v>
      </c>
      <c r="U277" s="211">
        <v>0</v>
      </c>
      <c r="V277" s="60">
        <v>179458.7</v>
      </c>
      <c r="W277" s="211">
        <v>0</v>
      </c>
      <c r="X277" s="100">
        <f t="shared" si="53"/>
        <v>1163388.02</v>
      </c>
      <c r="Y277" s="244" t="s">
        <v>1511</v>
      </c>
      <c r="Z277" s="119"/>
      <c r="AA277" s="60">
        <v>736175.4</v>
      </c>
      <c r="AB277" s="63">
        <v>129913.3</v>
      </c>
      <c r="AC277" s="163"/>
      <c r="AD277" s="163"/>
      <c r="AE277" s="163"/>
    </row>
    <row r="278" spans="2:31" s="5" customFormat="1" ht="88.5" customHeight="1" x14ac:dyDescent="0.3">
      <c r="B278" s="209">
        <f t="shared" si="54"/>
        <v>240</v>
      </c>
      <c r="C278" s="273"/>
      <c r="D278" s="57" t="s">
        <v>833</v>
      </c>
      <c r="E278" s="243">
        <v>116222</v>
      </c>
      <c r="F278" s="117" t="s">
        <v>835</v>
      </c>
      <c r="G278" s="266"/>
      <c r="H278" s="117" t="s">
        <v>834</v>
      </c>
      <c r="I278" s="103" t="s">
        <v>844</v>
      </c>
      <c r="J278" s="104" t="s">
        <v>836</v>
      </c>
      <c r="K278" s="104" t="s">
        <v>1353</v>
      </c>
      <c r="L278" s="98">
        <v>0.85</v>
      </c>
      <c r="M278" s="99" t="str">
        <f>VLOOKUP($E278,Sheet1!$A:$C,2,FALSE)</f>
        <v>Regiunea 5 Vest</v>
      </c>
      <c r="N278" s="99" t="str">
        <f>VLOOKUP($E278,Sheet1!$A:$C,3,FALSE)</f>
        <v>Timis</v>
      </c>
      <c r="O278" s="119"/>
      <c r="P278" s="117" t="s">
        <v>837</v>
      </c>
      <c r="Q278" s="101">
        <f t="shared" si="55"/>
        <v>914795.87999999989</v>
      </c>
      <c r="R278" s="211">
        <v>734527.23</v>
      </c>
      <c r="S278" s="211">
        <v>129622.45</v>
      </c>
      <c r="T278" s="211">
        <v>50646.2</v>
      </c>
      <c r="U278" s="211" t="s">
        <v>838</v>
      </c>
      <c r="V278" s="60">
        <v>194726.12</v>
      </c>
      <c r="W278" s="211">
        <v>0</v>
      </c>
      <c r="X278" s="100">
        <f t="shared" si="53"/>
        <v>1109522</v>
      </c>
      <c r="Y278" s="244" t="s">
        <v>1511</v>
      </c>
      <c r="Z278" s="119"/>
      <c r="AA278" s="60">
        <v>724889.34000000008</v>
      </c>
      <c r="AB278" s="63">
        <v>127921.65</v>
      </c>
      <c r="AC278" s="163"/>
      <c r="AD278" s="163"/>
      <c r="AE278" s="163"/>
    </row>
    <row r="279" spans="2:31" s="5" customFormat="1" ht="84.75" customHeight="1" x14ac:dyDescent="0.3">
      <c r="B279" s="209">
        <f t="shared" si="54"/>
        <v>241</v>
      </c>
      <c r="C279" s="273"/>
      <c r="D279" s="57" t="s">
        <v>845</v>
      </c>
      <c r="E279" s="243">
        <v>106581</v>
      </c>
      <c r="F279" s="117" t="s">
        <v>846</v>
      </c>
      <c r="G279" s="266"/>
      <c r="H279" s="117" t="s">
        <v>847</v>
      </c>
      <c r="I279" s="103"/>
      <c r="J279" s="104" t="s">
        <v>848</v>
      </c>
      <c r="K279" s="104" t="s">
        <v>1352</v>
      </c>
      <c r="L279" s="98">
        <v>0.85</v>
      </c>
      <c r="M279" s="99" t="str">
        <f>VLOOKUP($E279,Sheet1!$A:$C,2,FALSE)</f>
        <v>Regiunea 5 Vest</v>
      </c>
      <c r="N279" s="99" t="str">
        <f>VLOOKUP($E279,Sheet1!$A:$C,3,FALSE)</f>
        <v>Arad</v>
      </c>
      <c r="O279" s="119"/>
      <c r="P279" s="117" t="s">
        <v>849</v>
      </c>
      <c r="Q279" s="101">
        <f t="shared" si="55"/>
        <v>885100</v>
      </c>
      <c r="R279" s="211">
        <v>752335</v>
      </c>
      <c r="S279" s="211">
        <v>132765</v>
      </c>
      <c r="T279" s="211">
        <v>0</v>
      </c>
      <c r="U279" s="211">
        <v>0</v>
      </c>
      <c r="V279" s="60">
        <v>168169</v>
      </c>
      <c r="W279" s="211">
        <v>0</v>
      </c>
      <c r="X279" s="100">
        <f t="shared" si="53"/>
        <v>1053269</v>
      </c>
      <c r="Y279" s="244" t="s">
        <v>1511</v>
      </c>
      <c r="Z279" s="119"/>
      <c r="AA279" s="59">
        <v>691155.06</v>
      </c>
      <c r="AB279" s="62">
        <v>121968.54</v>
      </c>
      <c r="AC279" s="163"/>
      <c r="AD279" s="213" t="s">
        <v>73</v>
      </c>
      <c r="AE279" s="213">
        <v>316820006.86000001</v>
      </c>
    </row>
    <row r="280" spans="2:31" s="5" customFormat="1" ht="137.25" customHeight="1" x14ac:dyDescent="0.3">
      <c r="B280" s="209">
        <f t="shared" si="54"/>
        <v>242</v>
      </c>
      <c r="C280" s="273"/>
      <c r="D280" s="57" t="s">
        <v>905</v>
      </c>
      <c r="E280" s="210">
        <v>117803</v>
      </c>
      <c r="F280" s="117" t="s">
        <v>908</v>
      </c>
      <c r="G280" s="266" t="s">
        <v>780</v>
      </c>
      <c r="H280" s="117" t="s">
        <v>906</v>
      </c>
      <c r="I280" s="103" t="s">
        <v>919</v>
      </c>
      <c r="J280" s="104" t="s">
        <v>913</v>
      </c>
      <c r="K280" s="104" t="s">
        <v>1354</v>
      </c>
      <c r="L280" s="98">
        <v>0.85</v>
      </c>
      <c r="M280" s="99" t="s">
        <v>610</v>
      </c>
      <c r="N280" s="99" t="s">
        <v>640</v>
      </c>
      <c r="O280" s="119"/>
      <c r="P280" s="117" t="s">
        <v>907</v>
      </c>
      <c r="Q280" s="101">
        <f t="shared" si="55"/>
        <v>900998.67999999993</v>
      </c>
      <c r="R280" s="211">
        <v>765848.88</v>
      </c>
      <c r="S280" s="211">
        <v>135149.79999999999</v>
      </c>
      <c r="T280" s="211">
        <v>0</v>
      </c>
      <c r="U280" s="211">
        <v>0</v>
      </c>
      <c r="V280" s="60">
        <v>171189.75</v>
      </c>
      <c r="W280" s="211">
        <v>0</v>
      </c>
      <c r="X280" s="100">
        <f t="shared" si="53"/>
        <v>1072188.43</v>
      </c>
      <c r="Y280" s="100" t="s">
        <v>378</v>
      </c>
      <c r="Z280" s="119"/>
      <c r="AA280" s="60">
        <v>240342.19</v>
      </c>
      <c r="AB280" s="63">
        <v>42413.32</v>
      </c>
      <c r="AC280" s="163"/>
      <c r="AD280" s="213" t="s">
        <v>921</v>
      </c>
      <c r="AE280" s="213">
        <v>283620342.39999998</v>
      </c>
    </row>
    <row r="281" spans="2:31" s="5" customFormat="1" ht="133.5" customHeight="1" x14ac:dyDescent="0.3">
      <c r="B281" s="209">
        <f t="shared" si="54"/>
        <v>243</v>
      </c>
      <c r="C281" s="273"/>
      <c r="D281" s="57" t="s">
        <v>924</v>
      </c>
      <c r="E281" s="243">
        <v>118591</v>
      </c>
      <c r="F281" s="117" t="s">
        <v>926</v>
      </c>
      <c r="G281" s="266"/>
      <c r="H281" s="117" t="s">
        <v>925</v>
      </c>
      <c r="I281" s="103" t="s">
        <v>970</v>
      </c>
      <c r="J281" s="104" t="s">
        <v>969</v>
      </c>
      <c r="K281" s="104" t="s">
        <v>731</v>
      </c>
      <c r="L281" s="98">
        <v>0.85</v>
      </c>
      <c r="M281" s="99" t="s">
        <v>604</v>
      </c>
      <c r="N281" s="99" t="s">
        <v>637</v>
      </c>
      <c r="O281" s="119"/>
      <c r="P281" s="117" t="s">
        <v>927</v>
      </c>
      <c r="Q281" s="101">
        <f t="shared" si="55"/>
        <v>946655.82000000007</v>
      </c>
      <c r="R281" s="211">
        <v>773321.67</v>
      </c>
      <c r="S281" s="211">
        <v>136468.53</v>
      </c>
      <c r="T281" s="211">
        <v>36865.620000000003</v>
      </c>
      <c r="U281" s="211">
        <v>0</v>
      </c>
      <c r="V281" s="60">
        <v>179864.62</v>
      </c>
      <c r="W281" s="211">
        <v>0</v>
      </c>
      <c r="X281" s="100">
        <f t="shared" si="53"/>
        <v>1126520.44</v>
      </c>
      <c r="Y281" s="244" t="s">
        <v>1511</v>
      </c>
      <c r="Z281" s="119"/>
      <c r="AA281" s="60">
        <v>744133.67999999993</v>
      </c>
      <c r="AB281" s="63">
        <v>131317.71</v>
      </c>
      <c r="AC281" s="163"/>
      <c r="AD281" s="213"/>
      <c r="AE281" s="213"/>
    </row>
    <row r="282" spans="2:31" s="5" customFormat="1" ht="116.25" customHeight="1" x14ac:dyDescent="0.3">
      <c r="B282" s="209">
        <f t="shared" si="54"/>
        <v>244</v>
      </c>
      <c r="C282" s="273"/>
      <c r="D282" s="57" t="s">
        <v>999</v>
      </c>
      <c r="E282" s="210">
        <v>111829</v>
      </c>
      <c r="F282" s="117" t="s">
        <v>1001</v>
      </c>
      <c r="G282" s="117" t="s">
        <v>780</v>
      </c>
      <c r="H282" s="117" t="s">
        <v>1000</v>
      </c>
      <c r="I282" s="103" t="s">
        <v>1136</v>
      </c>
      <c r="J282" s="104" t="s">
        <v>1002</v>
      </c>
      <c r="K282" s="104" t="s">
        <v>1335</v>
      </c>
      <c r="L282" s="98">
        <v>0.85</v>
      </c>
      <c r="M282" s="99" t="s">
        <v>604</v>
      </c>
      <c r="N282" s="99" t="s">
        <v>605</v>
      </c>
      <c r="O282" s="119"/>
      <c r="P282" s="117" t="s">
        <v>1003</v>
      </c>
      <c r="Q282" s="101">
        <f t="shared" si="55"/>
        <v>604144.98</v>
      </c>
      <c r="R282" s="211">
        <v>513523.23</v>
      </c>
      <c r="S282" s="211">
        <v>90621.75</v>
      </c>
      <c r="T282" s="211">
        <v>0</v>
      </c>
      <c r="U282" s="211">
        <v>0</v>
      </c>
      <c r="V282" s="60">
        <v>114787.55</v>
      </c>
      <c r="W282" s="211">
        <v>0</v>
      </c>
      <c r="X282" s="100">
        <f t="shared" si="53"/>
        <v>718932.53</v>
      </c>
      <c r="Y282" s="100" t="s">
        <v>378</v>
      </c>
      <c r="Z282" s="119"/>
      <c r="AA282" s="59">
        <v>222420.65</v>
      </c>
      <c r="AB282" s="62">
        <v>39250.699999999997</v>
      </c>
      <c r="AC282" s="163"/>
      <c r="AD282" s="213"/>
      <c r="AE282" s="213"/>
    </row>
    <row r="283" spans="2:31" s="5" customFormat="1" ht="116.25" customHeight="1" x14ac:dyDescent="0.3">
      <c r="B283" s="209">
        <f t="shared" si="54"/>
        <v>245</v>
      </c>
      <c r="C283" s="273"/>
      <c r="D283" s="57" t="s">
        <v>1059</v>
      </c>
      <c r="E283" s="210">
        <v>118973</v>
      </c>
      <c r="F283" s="117" t="s">
        <v>1062</v>
      </c>
      <c r="G283" s="117" t="s">
        <v>780</v>
      </c>
      <c r="H283" s="117" t="s">
        <v>1060</v>
      </c>
      <c r="I283" s="103" t="s">
        <v>1137</v>
      </c>
      <c r="J283" s="104" t="s">
        <v>1063</v>
      </c>
      <c r="K283" s="104" t="s">
        <v>1354</v>
      </c>
      <c r="L283" s="98">
        <v>0.85</v>
      </c>
      <c r="M283" s="99" t="s">
        <v>606</v>
      </c>
      <c r="N283" s="99" t="s">
        <v>636</v>
      </c>
      <c r="O283" s="119"/>
      <c r="P283" s="117" t="s">
        <v>1061</v>
      </c>
      <c r="Q283" s="101">
        <f t="shared" si="55"/>
        <v>906679.9</v>
      </c>
      <c r="R283" s="211">
        <v>770677.91</v>
      </c>
      <c r="S283" s="211">
        <v>136001.99</v>
      </c>
      <c r="T283" s="211">
        <v>0</v>
      </c>
      <c r="U283" s="211">
        <v>0</v>
      </c>
      <c r="V283" s="60">
        <v>172269.19</v>
      </c>
      <c r="W283" s="211">
        <v>0</v>
      </c>
      <c r="X283" s="100">
        <f t="shared" si="53"/>
        <v>1078949.0900000001</v>
      </c>
      <c r="Y283" s="100" t="s">
        <v>378</v>
      </c>
      <c r="Z283" s="119"/>
      <c r="AA283" s="59">
        <v>221599.37</v>
      </c>
      <c r="AB283" s="62">
        <v>39105.769999999997</v>
      </c>
      <c r="AC283" s="163"/>
      <c r="AD283" s="213"/>
      <c r="AE283" s="213"/>
    </row>
    <row r="284" spans="2:31" s="5" customFormat="1" ht="156.75" customHeight="1" x14ac:dyDescent="0.3">
      <c r="B284" s="209">
        <f t="shared" si="54"/>
        <v>246</v>
      </c>
      <c r="C284" s="274"/>
      <c r="D284" s="57" t="s">
        <v>1064</v>
      </c>
      <c r="E284" s="210">
        <v>117977</v>
      </c>
      <c r="F284" s="117" t="s">
        <v>1067</v>
      </c>
      <c r="G284" s="117" t="s">
        <v>780</v>
      </c>
      <c r="H284" s="117" t="s">
        <v>1065</v>
      </c>
      <c r="I284" s="103" t="s">
        <v>1138</v>
      </c>
      <c r="J284" s="104" t="s">
        <v>1068</v>
      </c>
      <c r="K284" s="104" t="s">
        <v>536</v>
      </c>
      <c r="L284" s="98">
        <v>0.85</v>
      </c>
      <c r="M284" s="99" t="s">
        <v>616</v>
      </c>
      <c r="N284" s="99" t="s">
        <v>638</v>
      </c>
      <c r="O284" s="119"/>
      <c r="P284" s="117" t="s">
        <v>1066</v>
      </c>
      <c r="Q284" s="101">
        <f t="shared" si="55"/>
        <v>1055517.25</v>
      </c>
      <c r="R284" s="211">
        <v>780555</v>
      </c>
      <c r="S284" s="211">
        <v>137745</v>
      </c>
      <c r="T284" s="211">
        <v>137217.25</v>
      </c>
      <c r="U284" s="211">
        <v>0</v>
      </c>
      <c r="V284" s="60">
        <v>298042</v>
      </c>
      <c r="W284" s="211">
        <v>0</v>
      </c>
      <c r="X284" s="100">
        <f t="shared" si="53"/>
        <v>1353559.25</v>
      </c>
      <c r="Y284" s="100" t="s">
        <v>378</v>
      </c>
      <c r="Z284" s="119"/>
      <c r="AA284" s="59">
        <v>269572.5</v>
      </c>
      <c r="AB284" s="62">
        <v>47571.62</v>
      </c>
      <c r="AC284" s="163"/>
      <c r="AD284" s="213"/>
      <c r="AE284" s="213"/>
    </row>
    <row r="285" spans="2:31" s="5" customFormat="1" ht="156.75" customHeight="1" x14ac:dyDescent="0.3">
      <c r="B285" s="209">
        <f t="shared" si="54"/>
        <v>247</v>
      </c>
      <c r="C285" s="108"/>
      <c r="D285" s="57" t="s">
        <v>1287</v>
      </c>
      <c r="E285" s="210">
        <v>120195</v>
      </c>
      <c r="F285" s="117" t="s">
        <v>1291</v>
      </c>
      <c r="G285" s="117" t="s">
        <v>780</v>
      </c>
      <c r="H285" s="117" t="s">
        <v>1288</v>
      </c>
      <c r="I285" s="103" t="s">
        <v>1310</v>
      </c>
      <c r="J285" s="104" t="s">
        <v>1292</v>
      </c>
      <c r="K285" s="104" t="s">
        <v>381</v>
      </c>
      <c r="L285" s="98">
        <v>0.85</v>
      </c>
      <c r="M285" s="99" t="s">
        <v>604</v>
      </c>
      <c r="N285" s="99" t="s">
        <v>637</v>
      </c>
      <c r="O285" s="119"/>
      <c r="P285" s="117" t="s">
        <v>1289</v>
      </c>
      <c r="Q285" s="101">
        <f t="shared" si="55"/>
        <v>972500</v>
      </c>
      <c r="R285" s="211">
        <v>786250</v>
      </c>
      <c r="S285" s="211">
        <v>138750</v>
      </c>
      <c r="T285" s="211">
        <v>47500</v>
      </c>
      <c r="U285" s="211">
        <v>0</v>
      </c>
      <c r="V285" s="60">
        <v>184775</v>
      </c>
      <c r="W285" s="211">
        <v>0</v>
      </c>
      <c r="X285" s="100">
        <f t="shared" si="53"/>
        <v>1157275</v>
      </c>
      <c r="Y285" s="100" t="s">
        <v>378</v>
      </c>
      <c r="Z285" s="119"/>
      <c r="AA285" s="59">
        <v>0</v>
      </c>
      <c r="AB285" s="62">
        <v>0</v>
      </c>
      <c r="AC285" s="163"/>
      <c r="AD285" s="213"/>
      <c r="AE285" s="213"/>
    </row>
    <row r="286" spans="2:31" s="5" customFormat="1" ht="16.5" customHeight="1" x14ac:dyDescent="0.3">
      <c r="B286" s="214"/>
      <c r="C286" s="112" t="s">
        <v>716</v>
      </c>
      <c r="D286" s="199"/>
      <c r="E286" s="199"/>
      <c r="F286" s="199"/>
      <c r="G286" s="199"/>
      <c r="H286" s="199"/>
      <c r="I286" s="199"/>
      <c r="J286" s="112"/>
      <c r="K286" s="112"/>
      <c r="L286" s="112"/>
      <c r="M286" s="112"/>
      <c r="N286" s="112"/>
      <c r="O286" s="112"/>
      <c r="P286" s="112"/>
      <c r="Q286" s="199">
        <f>SUM(Q275:Q285)</f>
        <v>10140947.110000001</v>
      </c>
      <c r="R286" s="199">
        <f>SUM(R275:R285)</f>
        <v>8160835.9199999999</v>
      </c>
      <c r="S286" s="199">
        <f t="shared" ref="S286:X286" si="56">SUM(S275:S285)</f>
        <v>1440147.52</v>
      </c>
      <c r="T286" s="199">
        <f t="shared" si="56"/>
        <v>539963.66999999993</v>
      </c>
      <c r="U286" s="199">
        <f t="shared" si="56"/>
        <v>0</v>
      </c>
      <c r="V286" s="199">
        <f t="shared" si="56"/>
        <v>2037700.7500000002</v>
      </c>
      <c r="W286" s="199">
        <f t="shared" si="56"/>
        <v>0</v>
      </c>
      <c r="X286" s="199">
        <f t="shared" si="56"/>
        <v>12178647.859999999</v>
      </c>
      <c r="Y286" s="199">
        <f t="shared" ref="Y286" si="57">SUM(Y275:Y285)</f>
        <v>0</v>
      </c>
      <c r="Z286" s="199">
        <f t="shared" ref="Z286" si="58">SUM(Z275:Z285)</f>
        <v>0</v>
      </c>
      <c r="AA286" s="199">
        <f t="shared" ref="AA286" si="59">SUM(AA275:AA285)</f>
        <v>5126753.29</v>
      </c>
      <c r="AB286" s="199">
        <f t="shared" ref="AB286" si="60">SUM(AB275:AB285)</f>
        <v>904721.14999999991</v>
      </c>
      <c r="AC286" s="163"/>
      <c r="AD286" s="213" t="s">
        <v>922</v>
      </c>
      <c r="AE286" s="213">
        <v>4108276060</v>
      </c>
    </row>
    <row r="287" spans="2:31" s="5" customFormat="1" ht="118.5" customHeight="1" x14ac:dyDescent="0.3">
      <c r="B287" s="209">
        <f>+B285+1</f>
        <v>248</v>
      </c>
      <c r="C287" s="215" t="s">
        <v>1231</v>
      </c>
      <c r="D287" s="57" t="s">
        <v>909</v>
      </c>
      <c r="E287" s="216">
        <v>114790</v>
      </c>
      <c r="F287" s="215" t="s">
        <v>914</v>
      </c>
      <c r="G287" s="201" t="s">
        <v>915</v>
      </c>
      <c r="H287" s="117" t="s">
        <v>910</v>
      </c>
      <c r="I287" s="96" t="s">
        <v>918</v>
      </c>
      <c r="J287" s="215" t="s">
        <v>916</v>
      </c>
      <c r="K287" s="217" t="s">
        <v>1355</v>
      </c>
      <c r="L287" s="98">
        <v>0.85</v>
      </c>
      <c r="M287" s="99" t="s">
        <v>613</v>
      </c>
      <c r="N287" s="99" t="s">
        <v>407</v>
      </c>
      <c r="O287" s="215"/>
      <c r="P287" s="117" t="s">
        <v>907</v>
      </c>
      <c r="Q287" s="101">
        <f>+R287+S287+T287</f>
        <v>28190632.41</v>
      </c>
      <c r="R287" s="201">
        <v>19371500</v>
      </c>
      <c r="S287" s="201">
        <v>3418500</v>
      </c>
      <c r="T287" s="201">
        <v>5400632.4100000001</v>
      </c>
      <c r="U287" s="201">
        <v>0</v>
      </c>
      <c r="V287" s="201">
        <v>9534631.8000000007</v>
      </c>
      <c r="W287" s="201">
        <v>0</v>
      </c>
      <c r="X287" s="100">
        <f>+R287+S287+T287+V287+W287</f>
        <v>37725264.210000001</v>
      </c>
      <c r="Y287" s="100" t="s">
        <v>378</v>
      </c>
      <c r="Z287" s="124"/>
      <c r="AA287" s="100">
        <v>1229991.3899999999</v>
      </c>
      <c r="AB287" s="125">
        <v>217057.83</v>
      </c>
      <c r="AC287" s="163"/>
      <c r="AD287" s="213" t="s">
        <v>923</v>
      </c>
      <c r="AE287" s="213">
        <v>46650708.619999997</v>
      </c>
    </row>
    <row r="288" spans="2:31" s="5" customFormat="1" ht="147" customHeight="1" x14ac:dyDescent="0.3">
      <c r="B288" s="209">
        <f>+B287+1</f>
        <v>249</v>
      </c>
      <c r="C288" s="215" t="s">
        <v>1232</v>
      </c>
      <c r="D288" s="57" t="s">
        <v>1166</v>
      </c>
      <c r="E288" s="117">
        <v>117855</v>
      </c>
      <c r="F288" s="215" t="s">
        <v>1167</v>
      </c>
      <c r="G288" s="201" t="s">
        <v>915</v>
      </c>
      <c r="H288" s="117" t="s">
        <v>745</v>
      </c>
      <c r="I288" s="96" t="s">
        <v>1188</v>
      </c>
      <c r="J288" s="215" t="s">
        <v>1168</v>
      </c>
      <c r="K288" s="217" t="s">
        <v>1356</v>
      </c>
      <c r="L288" s="98">
        <v>0.85</v>
      </c>
      <c r="M288" s="99" t="s">
        <v>619</v>
      </c>
      <c r="N288" s="99" t="s">
        <v>620</v>
      </c>
      <c r="O288" s="215"/>
      <c r="P288" s="117" t="s">
        <v>927</v>
      </c>
      <c r="Q288" s="101">
        <f>+R288+S288+T288</f>
        <v>30385968.5</v>
      </c>
      <c r="R288" s="201">
        <v>19371500</v>
      </c>
      <c r="S288" s="201">
        <v>3418500</v>
      </c>
      <c r="T288" s="201">
        <v>7595968.5</v>
      </c>
      <c r="U288" s="201">
        <v>0</v>
      </c>
      <c r="V288" s="201">
        <v>15184918.82</v>
      </c>
      <c r="W288" s="201">
        <v>0</v>
      </c>
      <c r="X288" s="100">
        <f>+R288+S288+T288+V288+W288</f>
        <v>45570887.32</v>
      </c>
      <c r="Y288" s="100" t="s">
        <v>378</v>
      </c>
      <c r="Z288" s="124"/>
      <c r="AA288" s="100">
        <v>0</v>
      </c>
      <c r="AB288" s="125">
        <v>0</v>
      </c>
      <c r="AC288" s="163"/>
      <c r="AD288" s="213"/>
      <c r="AE288" s="213"/>
    </row>
    <row r="289" spans="2:31" s="5" customFormat="1" ht="24" customHeight="1" x14ac:dyDescent="0.3">
      <c r="B289" s="198"/>
      <c r="C289" s="112" t="s">
        <v>904</v>
      </c>
      <c r="D289" s="199"/>
      <c r="E289" s="198"/>
      <c r="F289" s="112"/>
      <c r="G289" s="199"/>
      <c r="H289" s="199"/>
      <c r="I289" s="112"/>
      <c r="J289" s="199"/>
      <c r="K289" s="199"/>
      <c r="L289" s="199"/>
      <c r="M289" s="199"/>
      <c r="N289" s="199"/>
      <c r="O289" s="112"/>
      <c r="P289" s="199"/>
      <c r="Q289" s="112">
        <f>+Q287+Q288</f>
        <v>58576600.909999996</v>
      </c>
      <c r="R289" s="199">
        <f t="shared" ref="R289:X289" si="61">+R287+R288</f>
        <v>38743000</v>
      </c>
      <c r="S289" s="199">
        <f t="shared" si="61"/>
        <v>6837000</v>
      </c>
      <c r="T289" s="199">
        <f t="shared" si="61"/>
        <v>12996600.91</v>
      </c>
      <c r="U289" s="199">
        <f t="shared" si="61"/>
        <v>0</v>
      </c>
      <c r="V289" s="199">
        <f t="shared" si="61"/>
        <v>24719550.620000001</v>
      </c>
      <c r="W289" s="199">
        <f t="shared" si="61"/>
        <v>0</v>
      </c>
      <c r="X289" s="199">
        <f t="shared" si="61"/>
        <v>83296151.530000001</v>
      </c>
      <c r="Y289" s="199"/>
      <c r="Z289" s="199"/>
      <c r="AA289" s="207">
        <f>+AA287+AA288</f>
        <v>1229991.3899999999</v>
      </c>
      <c r="AB289" s="208">
        <f>+AB287+AB288</f>
        <v>217057.83</v>
      </c>
      <c r="AC289" s="163"/>
      <c r="AD289" s="163"/>
      <c r="AE289" s="163"/>
    </row>
    <row r="290" spans="2:31" s="5" customFormat="1" ht="97.5" customHeight="1" x14ac:dyDescent="0.3">
      <c r="B290" s="209">
        <f>+B288+1</f>
        <v>250</v>
      </c>
      <c r="C290" s="215" t="s">
        <v>1233</v>
      </c>
      <c r="D290" s="201" t="s">
        <v>1093</v>
      </c>
      <c r="E290" s="216">
        <v>115900</v>
      </c>
      <c r="F290" s="215" t="s">
        <v>1094</v>
      </c>
      <c r="G290" s="201" t="s">
        <v>915</v>
      </c>
      <c r="H290" s="117" t="s">
        <v>1095</v>
      </c>
      <c r="I290" s="96" t="s">
        <v>1135</v>
      </c>
      <c r="J290" s="201"/>
      <c r="K290" s="201" t="s">
        <v>390</v>
      </c>
      <c r="L290" s="98">
        <v>0.85</v>
      </c>
      <c r="M290" s="99" t="s">
        <v>1096</v>
      </c>
      <c r="N290" s="99" t="s">
        <v>632</v>
      </c>
      <c r="O290" s="215"/>
      <c r="P290" s="201" t="s">
        <v>927</v>
      </c>
      <c r="Q290" s="101">
        <f>+R290+S290+T290</f>
        <v>37416177.850000001</v>
      </c>
      <c r="R290" s="201">
        <v>19082250.699999999</v>
      </c>
      <c r="S290" s="201">
        <v>3367456.01</v>
      </c>
      <c r="T290" s="201">
        <v>14966471.140000001</v>
      </c>
      <c r="U290" s="201">
        <v>0</v>
      </c>
      <c r="V290" s="201">
        <v>14080457.869999999</v>
      </c>
      <c r="W290" s="201">
        <v>0</v>
      </c>
      <c r="X290" s="100">
        <f>+R290+S290+T290+V290+W290</f>
        <v>51496635.719999999</v>
      </c>
      <c r="Y290" s="100" t="s">
        <v>378</v>
      </c>
      <c r="Z290" s="201"/>
      <c r="AA290" s="100">
        <v>0</v>
      </c>
      <c r="AB290" s="100">
        <v>0</v>
      </c>
      <c r="AC290" s="163"/>
      <c r="AD290" s="163"/>
      <c r="AE290" s="163"/>
    </row>
    <row r="291" spans="2:31" s="5" customFormat="1" ht="24" customHeight="1" x14ac:dyDescent="0.3">
      <c r="B291" s="198"/>
      <c r="C291" s="112" t="s">
        <v>1092</v>
      </c>
      <c r="D291" s="199"/>
      <c r="E291" s="218"/>
      <c r="F291" s="112"/>
      <c r="G291" s="199"/>
      <c r="H291" s="199"/>
      <c r="I291" s="112"/>
      <c r="J291" s="199"/>
      <c r="K291" s="199"/>
      <c r="L291" s="199"/>
      <c r="M291" s="199"/>
      <c r="N291" s="199"/>
      <c r="O291" s="112"/>
      <c r="P291" s="199"/>
      <c r="Q291" s="112">
        <f>+Q290</f>
        <v>37416177.850000001</v>
      </c>
      <c r="R291" s="112">
        <f t="shared" ref="R291:AB291" si="62">+R290</f>
        <v>19082250.699999999</v>
      </c>
      <c r="S291" s="112">
        <f t="shared" si="62"/>
        <v>3367456.01</v>
      </c>
      <c r="T291" s="112">
        <f t="shared" si="62"/>
        <v>14966471.140000001</v>
      </c>
      <c r="U291" s="112">
        <f t="shared" si="62"/>
        <v>0</v>
      </c>
      <c r="V291" s="112">
        <f t="shared" si="62"/>
        <v>14080457.869999999</v>
      </c>
      <c r="W291" s="112">
        <f t="shared" si="62"/>
        <v>0</v>
      </c>
      <c r="X291" s="112">
        <f t="shared" si="62"/>
        <v>51496635.719999999</v>
      </c>
      <c r="Y291" s="112"/>
      <c r="Z291" s="112">
        <f t="shared" si="62"/>
        <v>0</v>
      </c>
      <c r="AA291" s="207">
        <f t="shared" si="62"/>
        <v>0</v>
      </c>
      <c r="AB291" s="208">
        <f t="shared" si="62"/>
        <v>0</v>
      </c>
      <c r="AC291" s="163"/>
      <c r="AD291" s="163"/>
      <c r="AE291" s="163"/>
    </row>
    <row r="292" spans="2:31" s="5" customFormat="1" ht="16.5" customHeight="1" x14ac:dyDescent="0.3">
      <c r="B292" s="130"/>
      <c r="C292" s="131" t="s">
        <v>763</v>
      </c>
      <c r="D292" s="131"/>
      <c r="E292" s="131"/>
      <c r="F292" s="131"/>
      <c r="G292" s="131"/>
      <c r="H292" s="131"/>
      <c r="I292" s="131"/>
      <c r="J292" s="131"/>
      <c r="K292" s="131"/>
      <c r="L292" s="131"/>
      <c r="M292" s="131"/>
      <c r="N292" s="131"/>
      <c r="O292" s="131"/>
      <c r="P292" s="131"/>
      <c r="Q292" s="133">
        <f>+Q286+Q274+Q289+Q291</f>
        <v>118938352.91999999</v>
      </c>
      <c r="R292" s="133">
        <f t="shared" ref="R292:X292" si="63">+R286+R274+R289+R291</f>
        <v>75999304.969999999</v>
      </c>
      <c r="S292" s="133">
        <f t="shared" si="63"/>
        <v>13411642.060000001</v>
      </c>
      <c r="T292" s="133">
        <f t="shared" si="63"/>
        <v>29527405.890000001</v>
      </c>
      <c r="U292" s="133">
        <f t="shared" si="63"/>
        <v>0</v>
      </c>
      <c r="V292" s="133">
        <f t="shared" si="63"/>
        <v>44408921.579999998</v>
      </c>
      <c r="W292" s="133">
        <f t="shared" si="63"/>
        <v>0</v>
      </c>
      <c r="X292" s="133">
        <f t="shared" si="63"/>
        <v>163347274.5</v>
      </c>
      <c r="Y292" s="133"/>
      <c r="Z292" s="133"/>
      <c r="AA292" s="134">
        <f>+AA286+AA274+AA289+AA291</f>
        <v>6356744.6799999997</v>
      </c>
      <c r="AB292" s="135">
        <f>+AB286+AB274+AB289+AB291</f>
        <v>1121778.98</v>
      </c>
      <c r="AC292" s="163"/>
      <c r="AD292" s="163"/>
      <c r="AE292" s="163"/>
    </row>
    <row r="293" spans="2:31" s="5" customFormat="1" ht="143.25" customHeight="1" x14ac:dyDescent="0.3">
      <c r="B293" s="128">
        <f>+B290+1</f>
        <v>251</v>
      </c>
      <c r="C293" s="269" t="s">
        <v>701</v>
      </c>
      <c r="D293" s="154" t="s">
        <v>67</v>
      </c>
      <c r="E293" s="154">
        <v>108460</v>
      </c>
      <c r="F293" s="94" t="s">
        <v>318</v>
      </c>
      <c r="G293" s="264" t="s">
        <v>205</v>
      </c>
      <c r="H293" s="95"/>
      <c r="I293" s="96" t="s">
        <v>392</v>
      </c>
      <c r="J293" s="95" t="s">
        <v>393</v>
      </c>
      <c r="K293" s="95" t="s">
        <v>394</v>
      </c>
      <c r="L293" s="98">
        <v>0.85</v>
      </c>
      <c r="M293" s="99" t="str">
        <f>VLOOKUP($E293,Sheet1!$A:$C,2,FALSE)</f>
        <v>Regiunea 6 Nord-Vest</v>
      </c>
      <c r="N293" s="99" t="str">
        <f>VLOOKUP($E293,Sheet1!$A:$C,3,FALSE)</f>
        <v>Bihor</v>
      </c>
      <c r="O293" s="69" t="s">
        <v>375</v>
      </c>
      <c r="P293" s="95" t="s">
        <v>696</v>
      </c>
      <c r="Q293" s="101">
        <f>+R293+S293+T293</f>
        <v>100008356.59999999</v>
      </c>
      <c r="R293" s="100">
        <v>85007103.109999999</v>
      </c>
      <c r="S293" s="100">
        <v>13001086.35</v>
      </c>
      <c r="T293" s="100">
        <v>2000167.14</v>
      </c>
      <c r="U293" s="100"/>
      <c r="V293" s="100">
        <v>18826652.710000001</v>
      </c>
      <c r="W293" s="100">
        <v>0</v>
      </c>
      <c r="X293" s="100">
        <f>+R293+S293+T293+V293+W293</f>
        <v>118835009.31</v>
      </c>
      <c r="Y293" s="100" t="s">
        <v>378</v>
      </c>
      <c r="Z293" s="100"/>
      <c r="AA293" s="219">
        <v>82952122.770000011</v>
      </c>
      <c r="AB293" s="66">
        <v>12686795.23</v>
      </c>
      <c r="AC293" s="163"/>
      <c r="AD293" s="163"/>
      <c r="AE293" s="87"/>
    </row>
    <row r="294" spans="2:31" s="5" customFormat="1" ht="110.25" customHeight="1" x14ac:dyDescent="0.3">
      <c r="B294" s="128">
        <f>+B293+1</f>
        <v>252</v>
      </c>
      <c r="C294" s="270"/>
      <c r="D294" s="57" t="s">
        <v>352</v>
      </c>
      <c r="E294" s="57">
        <v>115253</v>
      </c>
      <c r="F294" s="94" t="s">
        <v>351</v>
      </c>
      <c r="G294" s="264"/>
      <c r="H294" s="95"/>
      <c r="I294" s="96" t="s">
        <v>395</v>
      </c>
      <c r="J294" s="97">
        <v>43011</v>
      </c>
      <c r="K294" s="97" t="s">
        <v>536</v>
      </c>
      <c r="L294" s="98">
        <v>0.85</v>
      </c>
      <c r="M294" s="99" t="str">
        <f>VLOOKUP($E294,Sheet1!$A:$C,2,FALSE)</f>
        <v>Regiunea 1 Nord-Est</v>
      </c>
      <c r="N294" s="99" t="str">
        <f>VLOOKUP($E294,Sheet1!$A:$C,3,FALSE)</f>
        <v>Iasi</v>
      </c>
      <c r="O294" s="69" t="s">
        <v>375</v>
      </c>
      <c r="P294" s="95" t="s">
        <v>696</v>
      </c>
      <c r="Q294" s="101">
        <f>+R294+S294+T294</f>
        <v>73153838.870000005</v>
      </c>
      <c r="R294" s="101">
        <v>62180763</v>
      </c>
      <c r="S294" s="100">
        <v>9509999.0899999999</v>
      </c>
      <c r="T294" s="100">
        <v>1463076.78</v>
      </c>
      <c r="U294" s="100"/>
      <c r="V294" s="100">
        <v>13536104.630000001</v>
      </c>
      <c r="W294" s="100">
        <v>0</v>
      </c>
      <c r="X294" s="100">
        <f>+R294+S294+T294+V294+W294</f>
        <v>86689943.5</v>
      </c>
      <c r="Y294" s="100" t="s">
        <v>378</v>
      </c>
      <c r="Z294" s="100"/>
      <c r="AA294" s="219">
        <v>32311289.520000003</v>
      </c>
      <c r="AB294" s="66">
        <v>4941726.6399999978</v>
      </c>
      <c r="AC294" s="163"/>
      <c r="AD294" s="163"/>
      <c r="AE294" s="163"/>
    </row>
    <row r="295" spans="2:31" s="5" customFormat="1" ht="108" customHeight="1" x14ac:dyDescent="0.3">
      <c r="B295" s="143">
        <f>+B294+1</f>
        <v>253</v>
      </c>
      <c r="C295" s="271"/>
      <c r="D295" s="57" t="s">
        <v>1087</v>
      </c>
      <c r="E295" s="57">
        <v>118892</v>
      </c>
      <c r="F295" s="94" t="s">
        <v>1088</v>
      </c>
      <c r="G295" s="264" t="s">
        <v>205</v>
      </c>
      <c r="H295" s="95" t="s">
        <v>1089</v>
      </c>
      <c r="I295" s="96" t="s">
        <v>1208</v>
      </c>
      <c r="J295" s="97" t="s">
        <v>1090</v>
      </c>
      <c r="K295" s="97" t="s">
        <v>1091</v>
      </c>
      <c r="L295" s="98">
        <v>0.85</v>
      </c>
      <c r="M295" s="99" t="s">
        <v>613</v>
      </c>
      <c r="N295" s="99" t="s">
        <v>638</v>
      </c>
      <c r="O295" s="69" t="s">
        <v>375</v>
      </c>
      <c r="P295" s="95" t="s">
        <v>696</v>
      </c>
      <c r="Q295" s="101">
        <f>+R295+S295+T295</f>
        <v>68992158.560000002</v>
      </c>
      <c r="R295" s="101">
        <v>58643334.780000001</v>
      </c>
      <c r="S295" s="100">
        <v>8968980.6099999994</v>
      </c>
      <c r="T295" s="100">
        <v>1379843.17</v>
      </c>
      <c r="U295" s="100">
        <v>0</v>
      </c>
      <c r="V295" s="100">
        <v>12726448.51</v>
      </c>
      <c r="W295" s="100">
        <v>0</v>
      </c>
      <c r="X295" s="100">
        <f>+R295+S295+T295+V295+W295</f>
        <v>81718607.070000008</v>
      </c>
      <c r="Y295" s="100" t="s">
        <v>378</v>
      </c>
      <c r="Z295" s="100"/>
      <c r="AA295" s="60">
        <v>0</v>
      </c>
      <c r="AB295" s="63">
        <v>0</v>
      </c>
      <c r="AC295" s="163"/>
      <c r="AD295" s="163"/>
      <c r="AE295" s="163"/>
    </row>
    <row r="296" spans="2:31" s="5" customFormat="1" ht="113.25" customHeight="1" x14ac:dyDescent="0.3">
      <c r="B296" s="143">
        <f>+B295+1</f>
        <v>254</v>
      </c>
      <c r="C296" s="185" t="s">
        <v>1176</v>
      </c>
      <c r="D296" s="57" t="s">
        <v>1177</v>
      </c>
      <c r="E296" s="57">
        <v>114845</v>
      </c>
      <c r="F296" s="94" t="s">
        <v>1179</v>
      </c>
      <c r="G296" s="264"/>
      <c r="H296" s="95" t="s">
        <v>1178</v>
      </c>
      <c r="I296" s="96" t="s">
        <v>1189</v>
      </c>
      <c r="J296" s="97" t="s">
        <v>1180</v>
      </c>
      <c r="K296" s="97" t="s">
        <v>381</v>
      </c>
      <c r="L296" s="98">
        <v>0.85</v>
      </c>
      <c r="M296" s="99" t="s">
        <v>615</v>
      </c>
      <c r="N296" s="99" t="s">
        <v>629</v>
      </c>
      <c r="O296" s="69" t="s">
        <v>375</v>
      </c>
      <c r="P296" s="95" t="s">
        <v>696</v>
      </c>
      <c r="Q296" s="101">
        <f>+R296+S296+T296</f>
        <v>59021677.479999997</v>
      </c>
      <c r="R296" s="101">
        <v>50168425.859999999</v>
      </c>
      <c r="S296" s="100">
        <v>7672818.0700000003</v>
      </c>
      <c r="T296" s="100">
        <v>1180433.55</v>
      </c>
      <c r="U296" s="100">
        <v>0</v>
      </c>
      <c r="V296" s="100">
        <v>11008615.609999999</v>
      </c>
      <c r="W296" s="100">
        <v>0</v>
      </c>
      <c r="X296" s="100">
        <f>+R296+S296+T296+V296+W296</f>
        <v>70030293.090000004</v>
      </c>
      <c r="Y296" s="100" t="s">
        <v>378</v>
      </c>
      <c r="Z296" s="100"/>
      <c r="AA296" s="60">
        <v>0</v>
      </c>
      <c r="AB296" s="63">
        <v>0</v>
      </c>
      <c r="AC296" s="163"/>
      <c r="AD296" s="163"/>
      <c r="AE296" s="163"/>
    </row>
    <row r="297" spans="2:31" s="5" customFormat="1" ht="113.25" customHeight="1" x14ac:dyDescent="0.3">
      <c r="B297" s="143">
        <f>+B296+1</f>
        <v>255</v>
      </c>
      <c r="C297" s="237"/>
      <c r="D297" s="233" t="s">
        <v>1482</v>
      </c>
      <c r="E297" s="233">
        <v>127006</v>
      </c>
      <c r="F297" s="94" t="s">
        <v>1486</v>
      </c>
      <c r="G297" s="235" t="s">
        <v>205</v>
      </c>
      <c r="H297" s="95" t="s">
        <v>1483</v>
      </c>
      <c r="I297" s="96"/>
      <c r="J297" s="97" t="s">
        <v>1487</v>
      </c>
      <c r="K297" s="97" t="s">
        <v>485</v>
      </c>
      <c r="L297" s="98">
        <v>0.85</v>
      </c>
      <c r="M297" s="99" t="s">
        <v>604</v>
      </c>
      <c r="N297" s="99" t="s">
        <v>1484</v>
      </c>
      <c r="O297" s="69" t="s">
        <v>375</v>
      </c>
      <c r="P297" s="95" t="s">
        <v>1485</v>
      </c>
      <c r="Q297" s="101">
        <f>+R297+S297+T297</f>
        <v>125029898.44999999</v>
      </c>
      <c r="R297" s="101">
        <v>106275413.69</v>
      </c>
      <c r="S297" s="100">
        <v>16253886.800000001</v>
      </c>
      <c r="T297" s="100">
        <v>2500597.96</v>
      </c>
      <c r="U297" s="100">
        <v>0</v>
      </c>
      <c r="V297" s="100">
        <v>23088521.390000001</v>
      </c>
      <c r="W297" s="100">
        <v>0</v>
      </c>
      <c r="X297" s="100">
        <f>+R297+S297+T297+V297+W297</f>
        <v>148118419.83999997</v>
      </c>
      <c r="Y297" s="100" t="s">
        <v>378</v>
      </c>
      <c r="Z297" s="100"/>
      <c r="AA297" s="60">
        <v>0</v>
      </c>
      <c r="AB297" s="63">
        <v>0</v>
      </c>
      <c r="AC297" s="163"/>
      <c r="AD297" s="163"/>
      <c r="AE297" s="163"/>
    </row>
    <row r="298" spans="2:31" s="5" customFormat="1" ht="18.75" customHeight="1" x14ac:dyDescent="0.3">
      <c r="B298" s="198"/>
      <c r="C298" s="112" t="s">
        <v>68</v>
      </c>
      <c r="D298" s="199"/>
      <c r="E298" s="199"/>
      <c r="F298" s="199"/>
      <c r="G298" s="199"/>
      <c r="H298" s="199"/>
      <c r="I298" s="167"/>
      <c r="J298" s="199"/>
      <c r="K298" s="199"/>
      <c r="L298" s="199"/>
      <c r="M298" s="199"/>
      <c r="N298" s="199"/>
      <c r="O298" s="199"/>
      <c r="P298" s="199"/>
      <c r="Q298" s="113">
        <f>SUM(Q293:Q297)</f>
        <v>426205929.95999998</v>
      </c>
      <c r="R298" s="113">
        <f t="shared" ref="R298:AB298" si="64">SUM(R293:R297)</f>
        <v>362275040.44</v>
      </c>
      <c r="S298" s="113">
        <f t="shared" si="64"/>
        <v>55406770.920000002</v>
      </c>
      <c r="T298" s="113">
        <f t="shared" si="64"/>
        <v>8524118.5999999996</v>
      </c>
      <c r="U298" s="113">
        <f t="shared" si="64"/>
        <v>0</v>
      </c>
      <c r="V298" s="113">
        <f t="shared" si="64"/>
        <v>79186342.849999994</v>
      </c>
      <c r="W298" s="113">
        <f t="shared" si="64"/>
        <v>0</v>
      </c>
      <c r="X298" s="113">
        <f t="shared" si="64"/>
        <v>505392272.81</v>
      </c>
      <c r="Y298" s="113">
        <f t="shared" si="64"/>
        <v>0</v>
      </c>
      <c r="Z298" s="113">
        <f t="shared" si="64"/>
        <v>0</v>
      </c>
      <c r="AA298" s="113">
        <f t="shared" si="64"/>
        <v>115263412.29000002</v>
      </c>
      <c r="AB298" s="113">
        <f t="shared" si="64"/>
        <v>17628521.869999997</v>
      </c>
      <c r="AC298" s="163"/>
      <c r="AD298" s="163"/>
      <c r="AE298" s="163"/>
    </row>
    <row r="299" spans="2:31" s="5" customFormat="1" ht="18.75" customHeight="1" x14ac:dyDescent="0.3">
      <c r="B299" s="130"/>
      <c r="C299" s="131" t="s">
        <v>72</v>
      </c>
      <c r="D299" s="131"/>
      <c r="E299" s="131"/>
      <c r="F299" s="131"/>
      <c r="G299" s="131"/>
      <c r="H299" s="131"/>
      <c r="I299" s="132"/>
      <c r="J299" s="131"/>
      <c r="K299" s="131"/>
      <c r="L299" s="131"/>
      <c r="M299" s="131"/>
      <c r="N299" s="131"/>
      <c r="O299" s="131"/>
      <c r="P299" s="131"/>
      <c r="Q299" s="220">
        <f>+Q298</f>
        <v>426205929.95999998</v>
      </c>
      <c r="R299" s="133">
        <f>R298</f>
        <v>362275040.44</v>
      </c>
      <c r="S299" s="133">
        <f t="shared" ref="S299:X299" si="65">S298</f>
        <v>55406770.920000002</v>
      </c>
      <c r="T299" s="133">
        <f t="shared" si="65"/>
        <v>8524118.5999999996</v>
      </c>
      <c r="U299" s="133"/>
      <c r="V299" s="133">
        <f t="shared" si="65"/>
        <v>79186342.849999994</v>
      </c>
      <c r="W299" s="133">
        <f t="shared" si="65"/>
        <v>0</v>
      </c>
      <c r="X299" s="133">
        <f t="shared" si="65"/>
        <v>505392272.81</v>
      </c>
      <c r="Y299" s="133"/>
      <c r="Z299" s="133"/>
      <c r="AA299" s="133">
        <f>+AA294+AA293</f>
        <v>115263412.29000002</v>
      </c>
      <c r="AB299" s="221">
        <f>+AB294+AB293</f>
        <v>17628521.869999997</v>
      </c>
      <c r="AC299" s="163"/>
      <c r="AD299" s="163"/>
      <c r="AE299" s="163"/>
    </row>
    <row r="300" spans="2:31" s="5" customFormat="1" ht="18.75" customHeight="1" x14ac:dyDescent="0.3">
      <c r="B300" s="136"/>
      <c r="C300" s="136" t="s">
        <v>1286</v>
      </c>
      <c r="D300" s="222"/>
      <c r="E300" s="90"/>
      <c r="F300" s="90"/>
      <c r="G300" s="89"/>
      <c r="H300" s="89"/>
      <c r="I300" s="89"/>
      <c r="J300" s="137"/>
      <c r="K300" s="89"/>
      <c r="L300" s="89"/>
      <c r="M300" s="89"/>
      <c r="N300" s="89"/>
      <c r="O300" s="89"/>
      <c r="P300" s="89"/>
      <c r="Q300" s="89"/>
      <c r="R300" s="89"/>
      <c r="S300" s="89"/>
      <c r="T300" s="89"/>
      <c r="U300" s="89"/>
      <c r="V300" s="89"/>
      <c r="W300" s="89"/>
      <c r="X300" s="89"/>
      <c r="Y300" s="89"/>
      <c r="Z300" s="89"/>
      <c r="AA300" s="89"/>
      <c r="AB300" s="202"/>
      <c r="AC300" s="163"/>
      <c r="AD300" s="163"/>
      <c r="AE300" s="163"/>
    </row>
    <row r="301" spans="2:31" s="5" customFormat="1" ht="241.5" customHeight="1" x14ac:dyDescent="0.3">
      <c r="B301" s="143">
        <f>+B297+1</f>
        <v>256</v>
      </c>
      <c r="C301" s="185" t="s">
        <v>1295</v>
      </c>
      <c r="D301" s="57" t="s">
        <v>1293</v>
      </c>
      <c r="E301" s="57">
        <v>122972</v>
      </c>
      <c r="F301" s="94" t="s">
        <v>1298</v>
      </c>
      <c r="G301" s="194"/>
      <c r="H301" s="95" t="s">
        <v>1296</v>
      </c>
      <c r="I301" s="154" t="s">
        <v>1416</v>
      </c>
      <c r="J301" s="97" t="s">
        <v>1300</v>
      </c>
      <c r="K301" s="97" t="s">
        <v>1299</v>
      </c>
      <c r="L301" s="98">
        <v>0.85</v>
      </c>
      <c r="M301" s="99" t="s">
        <v>619</v>
      </c>
      <c r="N301" s="99" t="s">
        <v>1297</v>
      </c>
      <c r="O301" s="69" t="s">
        <v>375</v>
      </c>
      <c r="P301" s="223"/>
      <c r="Q301" s="101">
        <f>+R301+S301+T301</f>
        <v>214496026.71000001</v>
      </c>
      <c r="R301" s="101">
        <v>182321622.69</v>
      </c>
      <c r="S301" s="101">
        <v>32174404.02</v>
      </c>
      <c r="T301" s="100">
        <v>0</v>
      </c>
      <c r="U301" s="100">
        <v>0</v>
      </c>
      <c r="V301" s="100">
        <v>186156304.77000001</v>
      </c>
      <c r="W301" s="100">
        <v>444883090.13999999</v>
      </c>
      <c r="X301" s="100">
        <f>+R301+S301+T301+V301+W301</f>
        <v>845535421.62</v>
      </c>
      <c r="Y301" s="100" t="s">
        <v>378</v>
      </c>
      <c r="Z301" s="223"/>
      <c r="AA301" s="60">
        <v>0</v>
      </c>
      <c r="AB301" s="60">
        <v>0</v>
      </c>
      <c r="AC301" s="163"/>
      <c r="AD301" s="163"/>
      <c r="AE301" s="163"/>
    </row>
    <row r="302" spans="2:31" s="5" customFormat="1" ht="18.75" customHeight="1" x14ac:dyDescent="0.3">
      <c r="B302" s="198"/>
      <c r="C302" s="112" t="s">
        <v>1294</v>
      </c>
      <c r="D302" s="199"/>
      <c r="E302" s="218"/>
      <c r="F302" s="112"/>
      <c r="G302" s="199"/>
      <c r="H302" s="199"/>
      <c r="I302" s="112"/>
      <c r="J302" s="199"/>
      <c r="K302" s="199"/>
      <c r="L302" s="199"/>
      <c r="M302" s="199"/>
      <c r="N302" s="199"/>
      <c r="O302" s="199"/>
      <c r="P302" s="112"/>
      <c r="Q302" s="112">
        <f>+Q301</f>
        <v>214496026.71000001</v>
      </c>
      <c r="R302" s="112">
        <f t="shared" ref="R302:X303" si="66">+R301</f>
        <v>182321622.69</v>
      </c>
      <c r="S302" s="112">
        <f t="shared" si="66"/>
        <v>32174404.02</v>
      </c>
      <c r="T302" s="112">
        <f t="shared" si="66"/>
        <v>0</v>
      </c>
      <c r="U302" s="112">
        <f t="shared" si="66"/>
        <v>0</v>
      </c>
      <c r="V302" s="112">
        <f t="shared" si="66"/>
        <v>186156304.77000001</v>
      </c>
      <c r="W302" s="112">
        <f t="shared" si="66"/>
        <v>444883090.13999999</v>
      </c>
      <c r="X302" s="112">
        <f t="shared" si="66"/>
        <v>845535421.62</v>
      </c>
      <c r="Y302" s="112"/>
      <c r="Z302" s="112">
        <f t="shared" ref="Z302:Z303" si="67">+Z301</f>
        <v>0</v>
      </c>
      <c r="AA302" s="112">
        <f t="shared" ref="AA302:AA303" si="68">+AA301</f>
        <v>0</v>
      </c>
      <c r="AB302" s="112">
        <f t="shared" ref="AB302:AB303" si="69">+AB301</f>
        <v>0</v>
      </c>
      <c r="AC302" s="163"/>
      <c r="AD302" s="163"/>
      <c r="AE302" s="163"/>
    </row>
    <row r="303" spans="2:31" s="5" customFormat="1" ht="18.75" customHeight="1" x14ac:dyDescent="0.3">
      <c r="B303" s="130"/>
      <c r="C303" s="131" t="s">
        <v>1290</v>
      </c>
      <c r="D303" s="131"/>
      <c r="E303" s="130"/>
      <c r="F303" s="131"/>
      <c r="G303" s="131"/>
      <c r="H303" s="130"/>
      <c r="I303" s="131"/>
      <c r="J303" s="131"/>
      <c r="K303" s="130"/>
      <c r="L303" s="131"/>
      <c r="M303" s="131"/>
      <c r="N303" s="130"/>
      <c r="O303" s="131"/>
      <c r="P303" s="131"/>
      <c r="Q303" s="224">
        <f>+Q302</f>
        <v>214496026.71000001</v>
      </c>
      <c r="R303" s="224">
        <f t="shared" si="66"/>
        <v>182321622.69</v>
      </c>
      <c r="S303" s="224">
        <f t="shared" si="66"/>
        <v>32174404.02</v>
      </c>
      <c r="T303" s="224">
        <f t="shared" si="66"/>
        <v>0</v>
      </c>
      <c r="U303" s="224">
        <f t="shared" si="66"/>
        <v>0</v>
      </c>
      <c r="V303" s="224">
        <f t="shared" si="66"/>
        <v>186156304.77000001</v>
      </c>
      <c r="W303" s="224">
        <f t="shared" si="66"/>
        <v>444883090.13999999</v>
      </c>
      <c r="X303" s="224">
        <f t="shared" si="66"/>
        <v>845535421.62</v>
      </c>
      <c r="Y303" s="224">
        <f t="shared" ref="Y303" si="70">+Y302</f>
        <v>0</v>
      </c>
      <c r="Z303" s="224">
        <f t="shared" si="67"/>
        <v>0</v>
      </c>
      <c r="AA303" s="224">
        <f t="shared" si="68"/>
        <v>0</v>
      </c>
      <c r="AB303" s="224">
        <f t="shared" si="69"/>
        <v>0</v>
      </c>
      <c r="AC303" s="163"/>
      <c r="AD303" s="163"/>
      <c r="AE303" s="163"/>
    </row>
    <row r="304" spans="2:31" s="1" customFormat="1" ht="24" customHeight="1" thickBot="1" x14ac:dyDescent="0.35">
      <c r="B304" s="225"/>
      <c r="C304" s="226" t="s">
        <v>0</v>
      </c>
      <c r="D304" s="227"/>
      <c r="E304" s="227"/>
      <c r="F304" s="227"/>
      <c r="G304" s="227"/>
      <c r="H304" s="228"/>
      <c r="I304" s="229"/>
      <c r="J304" s="228"/>
      <c r="K304" s="228"/>
      <c r="L304" s="228"/>
      <c r="M304" s="228"/>
      <c r="N304" s="228"/>
      <c r="O304" s="228"/>
      <c r="P304" s="228"/>
      <c r="Q304" s="230">
        <f>+Q39+Q94+Q194+Q259+Q271+Q292+Q299+Q303</f>
        <v>51225831391.259995</v>
      </c>
      <c r="R304" s="230">
        <f t="shared" ref="R304:X304" si="71">+R39+R94+R194+R259+R271+R292+R299+R303</f>
        <v>42229996308.339508</v>
      </c>
      <c r="S304" s="230">
        <f t="shared" si="71"/>
        <v>2274775526.4711003</v>
      </c>
      <c r="T304" s="230">
        <f t="shared" si="71"/>
        <v>6721059556.4194012</v>
      </c>
      <c r="U304" s="230">
        <f t="shared" si="71"/>
        <v>0</v>
      </c>
      <c r="V304" s="230">
        <f t="shared" si="71"/>
        <v>10828536840.750002</v>
      </c>
      <c r="W304" s="230">
        <f t="shared" si="71"/>
        <v>1816523267.5999999</v>
      </c>
      <c r="X304" s="230">
        <f t="shared" si="71"/>
        <v>64710249204.689995</v>
      </c>
      <c r="Y304" s="230"/>
      <c r="Z304" s="230"/>
      <c r="AA304" s="230">
        <f>+AA39+AA94+AA194+AA259+AA271+AA292+AA299+AA303+AA78</f>
        <v>8168967386.9199991</v>
      </c>
      <c r="AB304" s="230">
        <f>+AB39+AB94+AB194+AB259+AB271+AB292+AB299+AB303+AB78</f>
        <v>2241721418.4099998</v>
      </c>
      <c r="AC304" s="163"/>
      <c r="AD304" s="163"/>
      <c r="AE304" s="163"/>
    </row>
    <row r="305" spans="2:31" x14ac:dyDescent="0.25">
      <c r="B305" s="6"/>
      <c r="C305" s="6"/>
      <c r="D305" s="6"/>
      <c r="E305" s="17"/>
      <c r="F305" s="17"/>
      <c r="G305" s="18"/>
      <c r="H305" s="17"/>
      <c r="I305" s="17"/>
      <c r="J305" s="17"/>
      <c r="K305" s="17"/>
      <c r="L305" s="17"/>
      <c r="M305" s="17"/>
      <c r="N305" s="17"/>
      <c r="O305" s="17"/>
      <c r="P305" s="17"/>
      <c r="Q305" s="23"/>
      <c r="R305" s="23"/>
      <c r="S305" s="23"/>
      <c r="T305" s="11"/>
      <c r="U305" s="11"/>
      <c r="V305" s="6"/>
      <c r="W305" s="6"/>
      <c r="X305" s="6"/>
      <c r="Y305" s="6"/>
      <c r="Z305" s="6"/>
      <c r="AA305" s="11"/>
      <c r="AB305" s="6"/>
      <c r="AC305" s="8"/>
      <c r="AD305" s="8"/>
      <c r="AE305" s="8"/>
    </row>
    <row r="306" spans="2:31" ht="22.5" customHeight="1" x14ac:dyDescent="0.25">
      <c r="B306" s="6"/>
      <c r="C306" s="5"/>
      <c r="D306" s="3"/>
      <c r="E306" s="3"/>
      <c r="F306" s="3"/>
      <c r="H306" s="3"/>
      <c r="I306" s="3"/>
      <c r="J306" s="3"/>
      <c r="K306" s="3"/>
      <c r="L306" s="3"/>
      <c r="M306" s="3"/>
      <c r="N306" s="3"/>
      <c r="O306" s="3"/>
      <c r="P306" s="3"/>
      <c r="Q306" s="26"/>
      <c r="R306" s="40"/>
      <c r="S306" s="28"/>
      <c r="T306" s="28"/>
      <c r="U306" s="21"/>
      <c r="V306" s="6"/>
      <c r="W306" s="15"/>
      <c r="X306" s="6"/>
      <c r="Y306" s="6"/>
      <c r="Z306" s="6"/>
      <c r="AA306" s="27"/>
      <c r="AB306" s="27"/>
      <c r="AC306" s="8"/>
      <c r="AD306" s="8"/>
      <c r="AE306" s="8"/>
    </row>
    <row r="307" spans="2:31" x14ac:dyDescent="0.25">
      <c r="B307" s="6"/>
      <c r="C307" s="5"/>
      <c r="D307" s="75"/>
      <c r="E307" s="56" t="s">
        <v>1391</v>
      </c>
      <c r="H307" s="3"/>
      <c r="I307" s="3"/>
      <c r="J307" s="3"/>
      <c r="K307" s="3"/>
      <c r="L307" s="3"/>
      <c r="M307" s="3"/>
      <c r="N307" s="3"/>
      <c r="O307" s="3"/>
      <c r="P307" s="3"/>
      <c r="Q307" s="37"/>
      <c r="R307" s="38"/>
      <c r="S307" s="29"/>
      <c r="T307" s="25">
        <f>+T304+S304</f>
        <v>8995835082.890501</v>
      </c>
      <c r="U307" s="11"/>
      <c r="V307" s="6"/>
      <c r="W307" s="15"/>
      <c r="X307" s="5"/>
      <c r="AA307" s="36"/>
      <c r="AB307" s="71"/>
      <c r="AC307" s="8"/>
      <c r="AD307" s="8"/>
      <c r="AE307" s="8"/>
    </row>
    <row r="308" spans="2:31" x14ac:dyDescent="0.25">
      <c r="C308" s="5"/>
      <c r="D308" s="76"/>
      <c r="E308" s="78" t="s">
        <v>1389</v>
      </c>
      <c r="H308" s="3"/>
      <c r="I308" s="3"/>
      <c r="J308" s="3"/>
      <c r="K308" s="3"/>
      <c r="L308" s="3"/>
      <c r="M308" s="3"/>
      <c r="N308" s="3"/>
      <c r="O308" s="3"/>
      <c r="P308" s="3"/>
      <c r="Q308" s="33"/>
      <c r="R308" s="34"/>
      <c r="S308" s="8"/>
      <c r="T308" s="35"/>
      <c r="U308" s="22">
        <v>8981206047.675499</v>
      </c>
      <c r="V308" s="5"/>
      <c r="W308" s="10"/>
      <c r="X308" s="5"/>
      <c r="Z308" s="8"/>
      <c r="AA308" s="52"/>
      <c r="AB308" s="36"/>
      <c r="AC308" s="8"/>
      <c r="AD308" s="8"/>
      <c r="AE308" s="8"/>
    </row>
    <row r="309" spans="2:31" x14ac:dyDescent="0.25">
      <c r="C309" s="5"/>
      <c r="D309" s="77"/>
      <c r="E309" s="56" t="s">
        <v>1390</v>
      </c>
      <c r="H309" s="3"/>
      <c r="I309" s="3"/>
      <c r="J309" s="3"/>
      <c r="K309" s="3"/>
      <c r="L309" s="3"/>
      <c r="M309" s="3"/>
      <c r="N309" s="3"/>
      <c r="O309" s="3"/>
      <c r="P309" s="3"/>
      <c r="Q309" s="32"/>
      <c r="R309" s="51"/>
      <c r="S309" s="73"/>
      <c r="T309" s="3"/>
      <c r="U309" s="24"/>
      <c r="V309" s="5"/>
      <c r="W309" s="10"/>
      <c r="X309" s="5"/>
      <c r="AA309" s="32"/>
      <c r="AB309" s="5"/>
      <c r="AC309" s="8"/>
      <c r="AD309" s="8"/>
      <c r="AE309" s="8"/>
    </row>
    <row r="310" spans="2:31" x14ac:dyDescent="0.25">
      <c r="C310" s="5"/>
      <c r="D310" s="3"/>
      <c r="F310" s="3"/>
      <c r="G310" s="3"/>
      <c r="H310" s="3"/>
      <c r="I310" s="3"/>
      <c r="J310" s="3"/>
      <c r="K310" s="3"/>
      <c r="L310" s="3"/>
      <c r="M310" s="3"/>
      <c r="N310" s="3"/>
      <c r="O310" s="3"/>
      <c r="P310" s="3"/>
      <c r="Q310" s="50"/>
      <c r="R310" s="51"/>
      <c r="S310" s="51"/>
      <c r="T310" s="3"/>
      <c r="U310" s="24"/>
      <c r="V310" s="8"/>
      <c r="W310" s="10"/>
      <c r="X310" s="5"/>
      <c r="AA310" s="39">
        <v>6250883603.7600002</v>
      </c>
      <c r="AB310" s="32"/>
      <c r="AC310" s="8"/>
      <c r="AD310" s="8"/>
      <c r="AE310" s="8"/>
    </row>
    <row r="311" spans="2:31" x14ac:dyDescent="0.25">
      <c r="C311" s="5"/>
      <c r="D311" s="3"/>
      <c r="F311" s="3"/>
      <c r="G311" s="3"/>
      <c r="H311" s="3"/>
      <c r="I311" s="3"/>
      <c r="J311" s="3"/>
      <c r="K311" s="3"/>
      <c r="L311" s="3"/>
      <c r="M311" s="3"/>
      <c r="N311" s="3"/>
      <c r="O311" s="3"/>
      <c r="P311" s="3"/>
      <c r="Q311" s="32"/>
      <c r="R311" s="32"/>
      <c r="S311" s="32"/>
      <c r="T311" s="3"/>
      <c r="U311" s="24"/>
      <c r="V311" s="8"/>
      <c r="W311" s="5"/>
      <c r="X311" s="5"/>
      <c r="AA311" s="49"/>
      <c r="AB311" s="49"/>
      <c r="AC311" s="8"/>
      <c r="AD311" s="8"/>
      <c r="AE311" s="8"/>
    </row>
    <row r="312" spans="2:31" x14ac:dyDescent="0.25">
      <c r="C312" s="5"/>
      <c r="D312" s="3"/>
      <c r="F312" s="3"/>
      <c r="G312" s="3"/>
      <c r="H312" s="3" t="s">
        <v>368</v>
      </c>
      <c r="I312" s="3"/>
      <c r="J312" s="3"/>
      <c r="K312" s="3"/>
      <c r="L312" s="3"/>
      <c r="M312" s="3"/>
      <c r="N312" s="3"/>
      <c r="O312" s="3"/>
      <c r="P312" s="3"/>
      <c r="R312" s="3"/>
      <c r="S312" s="3"/>
      <c r="T312" s="3"/>
      <c r="U312" s="8"/>
      <c r="V312" s="8"/>
      <c r="W312" s="5"/>
      <c r="X312" s="5"/>
      <c r="AA312" s="7"/>
      <c r="AB312" s="7"/>
      <c r="AC312" s="8"/>
      <c r="AD312" s="8"/>
      <c r="AE312" s="8"/>
    </row>
    <row r="313" spans="2:31" x14ac:dyDescent="0.25">
      <c r="C313" s="5"/>
      <c r="D313" s="3"/>
      <c r="F313" s="3"/>
      <c r="G313" s="3"/>
      <c r="H313" s="3"/>
      <c r="I313" s="3"/>
      <c r="J313" s="3"/>
      <c r="K313" s="3"/>
      <c r="L313" s="3"/>
      <c r="M313" s="3"/>
      <c r="N313" s="3"/>
      <c r="O313" s="3"/>
      <c r="P313" s="3"/>
      <c r="R313" s="5"/>
      <c r="S313" s="5"/>
      <c r="T313" s="5"/>
      <c r="V313" s="5"/>
      <c r="W313" s="5"/>
      <c r="X313" s="5"/>
      <c r="AA313" s="5"/>
      <c r="AB313" s="5"/>
      <c r="AC313" s="8"/>
      <c r="AD313" s="8"/>
      <c r="AE313" s="8"/>
    </row>
    <row r="314" spans="2:31" x14ac:dyDescent="0.25">
      <c r="C314" s="5"/>
      <c r="D314" s="3"/>
      <c r="F314" s="3"/>
      <c r="G314" s="3"/>
      <c r="H314" s="3"/>
      <c r="I314" s="3"/>
      <c r="J314" s="3"/>
      <c r="K314" s="3"/>
      <c r="L314" s="3"/>
      <c r="M314" s="3"/>
      <c r="N314" s="3"/>
      <c r="O314" s="3"/>
      <c r="P314" s="3"/>
      <c r="R314" s="3"/>
      <c r="S314" s="5"/>
      <c r="T314" s="5"/>
      <c r="V314" s="5"/>
      <c r="W314" s="5"/>
      <c r="X314" s="5"/>
      <c r="AA314" s="5"/>
      <c r="AB314" s="5"/>
      <c r="AC314" s="8"/>
      <c r="AD314" s="8"/>
      <c r="AE314" s="8"/>
    </row>
    <row r="315" spans="2:31" x14ac:dyDescent="0.25">
      <c r="C315" s="5"/>
      <c r="D315" s="3"/>
      <c r="F315" s="3"/>
      <c r="G315" s="3"/>
      <c r="H315" s="3"/>
      <c r="I315" s="3"/>
      <c r="J315" s="3"/>
      <c r="K315" s="3"/>
      <c r="L315" s="3"/>
      <c r="M315" s="3"/>
      <c r="N315" s="3"/>
      <c r="O315" s="3"/>
      <c r="P315" s="3"/>
      <c r="R315" s="3"/>
      <c r="S315" s="5"/>
      <c r="T315" s="5"/>
      <c r="V315" s="5"/>
      <c r="W315" s="5"/>
      <c r="X315" s="5"/>
      <c r="AA315" s="5"/>
      <c r="AB315" s="10"/>
      <c r="AC315" s="8"/>
      <c r="AD315" s="8"/>
      <c r="AE315" s="8"/>
    </row>
    <row r="316" spans="2:31" x14ac:dyDescent="0.25">
      <c r="C316" s="5"/>
      <c r="D316" s="3"/>
      <c r="F316" s="3"/>
      <c r="H316" s="3"/>
      <c r="I316" s="3"/>
      <c r="J316" s="3"/>
      <c r="K316" s="3"/>
      <c r="L316" s="3"/>
      <c r="M316" s="3"/>
      <c r="N316" s="3"/>
      <c r="O316" s="3"/>
      <c r="P316" s="3"/>
      <c r="R316" s="3"/>
      <c r="S316" s="8"/>
      <c r="T316" s="8"/>
      <c r="U316" s="8"/>
      <c r="V316" s="8"/>
      <c r="W316" s="5"/>
      <c r="X316" s="5"/>
      <c r="AA316" s="5"/>
      <c r="AB316" s="10"/>
      <c r="AC316" s="8"/>
      <c r="AD316" s="8"/>
      <c r="AE316" s="8"/>
    </row>
    <row r="317" spans="2:31" x14ac:dyDescent="0.25">
      <c r="E317" s="19"/>
      <c r="F317" s="19"/>
      <c r="G317" s="18"/>
      <c r="H317" s="19"/>
      <c r="I317" s="19"/>
      <c r="J317" s="19"/>
      <c r="K317" s="19"/>
      <c r="L317" s="19"/>
      <c r="M317" s="19"/>
      <c r="N317" s="19"/>
      <c r="O317" s="19"/>
      <c r="P317" s="19"/>
      <c r="Q317" s="10"/>
      <c r="R317" s="8"/>
      <c r="S317" s="8"/>
      <c r="T317" s="8"/>
      <c r="U317" s="8"/>
      <c r="V317" s="8"/>
      <c r="W317" s="10"/>
      <c r="X317" s="10"/>
      <c r="Y317" s="10"/>
      <c r="Z317" s="10"/>
      <c r="AA317" s="15"/>
      <c r="AB317" s="10"/>
      <c r="AC317" s="8"/>
      <c r="AD317" s="8"/>
      <c r="AE317" s="8"/>
    </row>
    <row r="318" spans="2:31" x14ac:dyDescent="0.25">
      <c r="E318" s="19"/>
      <c r="F318" s="19"/>
      <c r="G318" s="18"/>
      <c r="H318" s="19"/>
      <c r="I318" s="19"/>
      <c r="J318" s="19"/>
      <c r="K318" s="19"/>
      <c r="L318" s="19"/>
      <c r="M318" s="19"/>
      <c r="N318" s="19"/>
      <c r="O318" s="19"/>
      <c r="P318" s="19"/>
      <c r="Q318" s="10"/>
      <c r="R318" s="8"/>
      <c r="S318" s="8"/>
      <c r="T318" s="8"/>
      <c r="U318" s="8"/>
      <c r="V318" s="8"/>
      <c r="W318" s="10"/>
      <c r="X318" s="10"/>
      <c r="Y318" s="10"/>
      <c r="Z318" s="10"/>
      <c r="AA318" s="15"/>
      <c r="AB318" s="10"/>
      <c r="AC318" s="8"/>
      <c r="AD318" s="8"/>
      <c r="AE318" s="8"/>
    </row>
    <row r="319" spans="2:31" x14ac:dyDescent="0.25">
      <c r="E319" s="3"/>
      <c r="F319" s="3"/>
      <c r="G319" s="18"/>
      <c r="H319" s="3"/>
      <c r="I319" s="3"/>
      <c r="J319" s="3"/>
      <c r="K319" s="3"/>
      <c r="L319" s="3"/>
      <c r="M319" s="3"/>
      <c r="N319" s="3"/>
      <c r="O319" s="3"/>
      <c r="P319" s="3"/>
      <c r="Q319" s="10"/>
      <c r="R319" s="5"/>
      <c r="S319" s="5"/>
      <c r="T319" s="5"/>
      <c r="V319" s="5"/>
      <c r="W319" s="10"/>
      <c r="X319" s="10"/>
      <c r="Y319" s="10"/>
      <c r="Z319" s="10"/>
      <c r="AC319" s="8"/>
      <c r="AD319" s="8"/>
      <c r="AE319" s="8"/>
    </row>
    <row r="320" spans="2:31" x14ac:dyDescent="0.25">
      <c r="E320" s="3"/>
      <c r="F320" s="3"/>
      <c r="G320" s="3"/>
      <c r="H320" s="3"/>
      <c r="I320" s="3"/>
      <c r="J320" s="3"/>
      <c r="K320" s="3"/>
      <c r="L320" s="3"/>
      <c r="M320" s="3"/>
      <c r="N320" s="3"/>
      <c r="O320" s="3"/>
      <c r="P320" s="3"/>
      <c r="Q320" s="10"/>
      <c r="R320" s="5"/>
      <c r="S320" s="5"/>
      <c r="T320" s="5"/>
      <c r="V320" s="5"/>
      <c r="W320" s="10"/>
      <c r="X320" s="10"/>
      <c r="Y320" s="10"/>
      <c r="Z320" s="10"/>
      <c r="AC320" s="8"/>
      <c r="AD320" s="8"/>
      <c r="AE320" s="8"/>
    </row>
    <row r="321" spans="19:31" x14ac:dyDescent="0.25">
      <c r="S321" s="8"/>
      <c r="AC321" s="8"/>
      <c r="AD321" s="8"/>
      <c r="AE321" s="8"/>
    </row>
    <row r="322" spans="19:31" x14ac:dyDescent="0.25">
      <c r="S322" s="7"/>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58">
    <mergeCell ref="AA9:AB9"/>
    <mergeCell ref="G5:I5"/>
    <mergeCell ref="Y9:Y10"/>
    <mergeCell ref="Z9:Z10"/>
    <mergeCell ref="H9:H10"/>
    <mergeCell ref="Q9:Q10"/>
    <mergeCell ref="P9:P10"/>
    <mergeCell ref="O9:O10"/>
    <mergeCell ref="N9:N10"/>
    <mergeCell ref="M9:M10"/>
    <mergeCell ref="R9:U9"/>
    <mergeCell ref="L9:L10"/>
    <mergeCell ref="K9:K10"/>
    <mergeCell ref="J9:J10"/>
    <mergeCell ref="I9:I10"/>
    <mergeCell ref="V9:V10"/>
    <mergeCell ref="W9:W10"/>
    <mergeCell ref="X9:X10"/>
    <mergeCell ref="G34:G37"/>
    <mergeCell ref="G12:G14"/>
    <mergeCell ref="C12:C17"/>
    <mergeCell ref="G196:G223"/>
    <mergeCell ref="C196:C235"/>
    <mergeCell ref="C96:C113"/>
    <mergeCell ref="C115:C181"/>
    <mergeCell ref="G96:G113"/>
    <mergeCell ref="C65:C68"/>
    <mergeCell ref="G65:G68"/>
    <mergeCell ref="C41:C56"/>
    <mergeCell ref="C79:C83"/>
    <mergeCell ref="C29:C31"/>
    <mergeCell ref="B9:B10"/>
    <mergeCell ref="G9:G10"/>
    <mergeCell ref="F9:F10"/>
    <mergeCell ref="E9:E10"/>
    <mergeCell ref="C86:C90"/>
    <mergeCell ref="G86:G90"/>
    <mergeCell ref="G41:G50"/>
    <mergeCell ref="G79:G81"/>
    <mergeCell ref="C34:C37"/>
    <mergeCell ref="D9:D10"/>
    <mergeCell ref="C9:C10"/>
    <mergeCell ref="C24:C27"/>
    <mergeCell ref="G24:G27"/>
    <mergeCell ref="G293:G294"/>
    <mergeCell ref="G224:G231"/>
    <mergeCell ref="G261:G262"/>
    <mergeCell ref="C261:C262"/>
    <mergeCell ref="G266:G267"/>
    <mergeCell ref="G275:G279"/>
    <mergeCell ref="C266:C267"/>
    <mergeCell ref="C256:C257"/>
    <mergeCell ref="G256:G257"/>
    <mergeCell ref="G280:G281"/>
    <mergeCell ref="C293:C295"/>
    <mergeCell ref="C275:C284"/>
    <mergeCell ref="G295:G296"/>
    <mergeCell ref="G268:G269"/>
  </mergeCells>
  <pageMargins left="0" right="0" top="0.15748031496063" bottom="0.15748031496063" header="0.31496062992126" footer="0"/>
  <pageSetup paperSize="8" scale="26"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44" t="s">
        <v>852</v>
      </c>
      <c r="B1" s="41" t="s">
        <v>853</v>
      </c>
      <c r="C1" s="41" t="s">
        <v>854</v>
      </c>
    </row>
    <row r="2" spans="1:3" x14ac:dyDescent="0.25">
      <c r="A2" s="45">
        <v>102369</v>
      </c>
      <c r="B2" s="42" t="s">
        <v>606</v>
      </c>
      <c r="C2" s="42" t="s">
        <v>607</v>
      </c>
    </row>
    <row r="3" spans="1:3" x14ac:dyDescent="0.25">
      <c r="A3" s="45">
        <v>110847</v>
      </c>
      <c r="B3" s="42" t="s">
        <v>606</v>
      </c>
      <c r="C3" s="42" t="s">
        <v>607</v>
      </c>
    </row>
    <row r="4" spans="1:3" x14ac:dyDescent="0.25">
      <c r="A4" s="45">
        <v>101985</v>
      </c>
      <c r="B4" s="42" t="s">
        <v>606</v>
      </c>
      <c r="C4" s="42" t="s">
        <v>607</v>
      </c>
    </row>
    <row r="5" spans="1:3" x14ac:dyDescent="0.25">
      <c r="A5" s="45">
        <v>106678</v>
      </c>
      <c r="B5" s="42" t="s">
        <v>606</v>
      </c>
      <c r="C5" s="42" t="s">
        <v>607</v>
      </c>
    </row>
    <row r="6" spans="1:3" x14ac:dyDescent="0.25">
      <c r="A6" s="45">
        <v>106374</v>
      </c>
      <c r="B6" s="42" t="s">
        <v>606</v>
      </c>
      <c r="C6" s="42" t="s">
        <v>607</v>
      </c>
    </row>
    <row r="7" spans="1:3" x14ac:dyDescent="0.25">
      <c r="A7" s="45">
        <v>104677</v>
      </c>
      <c r="B7" s="42" t="s">
        <v>855</v>
      </c>
      <c r="C7" s="42" t="s">
        <v>856</v>
      </c>
    </row>
    <row r="8" spans="1:3" x14ac:dyDescent="0.25">
      <c r="A8" s="46">
        <v>102606</v>
      </c>
      <c r="B8" s="43" t="s">
        <v>855</v>
      </c>
      <c r="C8" s="43" t="s">
        <v>856</v>
      </c>
    </row>
    <row r="9" spans="1:3" x14ac:dyDescent="0.25">
      <c r="A9" s="45">
        <v>117138</v>
      </c>
      <c r="B9" s="42" t="s">
        <v>855</v>
      </c>
      <c r="C9" s="42" t="s">
        <v>857</v>
      </c>
    </row>
    <row r="10" spans="1:3" x14ac:dyDescent="0.25">
      <c r="A10" s="45">
        <v>111814</v>
      </c>
      <c r="B10" s="42" t="s">
        <v>858</v>
      </c>
      <c r="C10" s="42" t="s">
        <v>859</v>
      </c>
    </row>
    <row r="11" spans="1:3" x14ac:dyDescent="0.25">
      <c r="A11" s="45">
        <v>118317</v>
      </c>
      <c r="B11" s="42" t="s">
        <v>860</v>
      </c>
      <c r="C11" s="42" t="s">
        <v>861</v>
      </c>
    </row>
    <row r="12" spans="1:3" x14ac:dyDescent="0.25">
      <c r="A12" s="45">
        <v>102378</v>
      </c>
      <c r="B12" s="42" t="s">
        <v>862</v>
      </c>
      <c r="C12" s="42" t="s">
        <v>863</v>
      </c>
    </row>
    <row r="13" spans="1:3" x14ac:dyDescent="0.25">
      <c r="A13" s="45">
        <v>102769</v>
      </c>
      <c r="B13" s="42" t="s">
        <v>862</v>
      </c>
      <c r="C13" s="42" t="s">
        <v>863</v>
      </c>
    </row>
    <row r="14" spans="1:3" x14ac:dyDescent="0.25">
      <c r="A14" s="45">
        <v>111298</v>
      </c>
      <c r="B14" s="42" t="s">
        <v>862</v>
      </c>
      <c r="C14" s="42" t="s">
        <v>863</v>
      </c>
    </row>
    <row r="15" spans="1:3" x14ac:dyDescent="0.25">
      <c r="A15" s="45">
        <v>110706</v>
      </c>
      <c r="B15" s="42" t="s">
        <v>606</v>
      </c>
      <c r="C15" s="42" t="s">
        <v>864</v>
      </c>
    </row>
    <row r="16" spans="1:3" x14ac:dyDescent="0.25">
      <c r="A16" s="45">
        <v>102674</v>
      </c>
      <c r="B16" s="42" t="s">
        <v>606</v>
      </c>
      <c r="C16" s="42" t="s">
        <v>865</v>
      </c>
    </row>
    <row r="17" spans="1:3" x14ac:dyDescent="0.25">
      <c r="A17" s="45">
        <v>106581</v>
      </c>
      <c r="B17" s="42" t="s">
        <v>604</v>
      </c>
      <c r="C17" s="42" t="s">
        <v>637</v>
      </c>
    </row>
    <row r="18" spans="1:3" x14ac:dyDescent="0.25">
      <c r="A18" s="45">
        <v>106397</v>
      </c>
      <c r="B18" s="42" t="s">
        <v>604</v>
      </c>
      <c r="C18" s="42" t="s">
        <v>637</v>
      </c>
    </row>
    <row r="19" spans="1:3" x14ac:dyDescent="0.25">
      <c r="A19" s="45">
        <v>106974</v>
      </c>
      <c r="B19" s="42" t="s">
        <v>604</v>
      </c>
      <c r="C19" s="42" t="s">
        <v>637</v>
      </c>
    </row>
    <row r="20" spans="1:3" x14ac:dyDescent="0.25">
      <c r="A20" s="45">
        <v>115216</v>
      </c>
      <c r="B20" s="42" t="s">
        <v>866</v>
      </c>
      <c r="C20" s="42" t="s">
        <v>867</v>
      </c>
    </row>
    <row r="21" spans="1:3" x14ac:dyDescent="0.25">
      <c r="A21" s="45">
        <v>112112</v>
      </c>
      <c r="B21" s="42" t="s">
        <v>613</v>
      </c>
      <c r="C21" s="42" t="s">
        <v>868</v>
      </c>
    </row>
    <row r="22" spans="1:3" x14ac:dyDescent="0.25">
      <c r="A22" s="45">
        <v>117677</v>
      </c>
      <c r="B22" s="42" t="s">
        <v>604</v>
      </c>
      <c r="C22" s="42" t="s">
        <v>869</v>
      </c>
    </row>
    <row r="23" spans="1:3" x14ac:dyDescent="0.25">
      <c r="A23" s="45">
        <v>101992</v>
      </c>
      <c r="B23" s="42" t="s">
        <v>613</v>
      </c>
      <c r="C23" s="42" t="s">
        <v>870</v>
      </c>
    </row>
    <row r="24" spans="1:3" x14ac:dyDescent="0.25">
      <c r="A24" s="45">
        <v>105668</v>
      </c>
      <c r="B24" s="42" t="s">
        <v>616</v>
      </c>
      <c r="C24" s="42" t="s">
        <v>564</v>
      </c>
    </row>
    <row r="25" spans="1:3" x14ac:dyDescent="0.25">
      <c r="A25" s="45">
        <v>105621</v>
      </c>
      <c r="B25" s="42" t="s">
        <v>616</v>
      </c>
      <c r="C25" s="42" t="s">
        <v>564</v>
      </c>
    </row>
    <row r="26" spans="1:3" x14ac:dyDescent="0.25">
      <c r="A26" s="45">
        <v>104101</v>
      </c>
      <c r="B26" s="42" t="s">
        <v>616</v>
      </c>
      <c r="C26" s="42" t="s">
        <v>564</v>
      </c>
    </row>
    <row r="27" spans="1:3" x14ac:dyDescent="0.25">
      <c r="A27" s="45">
        <v>102086</v>
      </c>
      <c r="B27" s="42" t="s">
        <v>871</v>
      </c>
      <c r="C27" s="42" t="s">
        <v>872</v>
      </c>
    </row>
    <row r="28" spans="1:3" x14ac:dyDescent="0.25">
      <c r="A28" s="45">
        <v>106161</v>
      </c>
      <c r="B28" s="42" t="s">
        <v>619</v>
      </c>
      <c r="C28" s="42" t="s">
        <v>873</v>
      </c>
    </row>
    <row r="29" spans="1:3" x14ac:dyDescent="0.25">
      <c r="A29" s="45">
        <v>106130</v>
      </c>
      <c r="B29" s="42" t="s">
        <v>619</v>
      </c>
      <c r="C29" s="42" t="s">
        <v>873</v>
      </c>
    </row>
    <row r="30" spans="1:3" x14ac:dyDescent="0.25">
      <c r="A30" s="45">
        <v>114060</v>
      </c>
      <c r="B30" s="42" t="s">
        <v>619</v>
      </c>
      <c r="C30" s="42" t="s">
        <v>874</v>
      </c>
    </row>
    <row r="31" spans="1:3" x14ac:dyDescent="0.25">
      <c r="A31" s="45">
        <v>115371</v>
      </c>
      <c r="B31" s="42" t="s">
        <v>610</v>
      </c>
      <c r="C31" s="42" t="s">
        <v>611</v>
      </c>
    </row>
    <row r="32" spans="1:3" x14ac:dyDescent="0.25">
      <c r="A32" s="45">
        <v>113310</v>
      </c>
      <c r="B32" s="42" t="s">
        <v>610</v>
      </c>
      <c r="C32" s="42" t="s">
        <v>611</v>
      </c>
    </row>
    <row r="33" spans="1:3" x14ac:dyDescent="0.25">
      <c r="A33" s="45">
        <v>111438</v>
      </c>
      <c r="B33" s="42" t="s">
        <v>610</v>
      </c>
      <c r="C33" s="42" t="s">
        <v>611</v>
      </c>
    </row>
    <row r="34" spans="1:3" x14ac:dyDescent="0.25">
      <c r="A34" s="45">
        <v>108460</v>
      </c>
      <c r="B34" s="42" t="s">
        <v>610</v>
      </c>
      <c r="C34" s="42" t="s">
        <v>611</v>
      </c>
    </row>
    <row r="35" spans="1:3" x14ac:dyDescent="0.25">
      <c r="A35" s="45">
        <v>106554</v>
      </c>
      <c r="B35" s="42" t="s">
        <v>610</v>
      </c>
      <c r="C35" s="42" t="s">
        <v>611</v>
      </c>
    </row>
    <row r="36" spans="1:3" x14ac:dyDescent="0.25">
      <c r="A36" s="45">
        <v>105894</v>
      </c>
      <c r="B36" s="42" t="s">
        <v>610</v>
      </c>
      <c r="C36" s="42" t="s">
        <v>875</v>
      </c>
    </row>
    <row r="37" spans="1:3" x14ac:dyDescent="0.25">
      <c r="A37" s="45">
        <v>116916</v>
      </c>
      <c r="B37" s="42" t="s">
        <v>610</v>
      </c>
      <c r="C37" s="42" t="s">
        <v>876</v>
      </c>
    </row>
    <row r="38" spans="1:3" x14ac:dyDescent="0.25">
      <c r="A38" s="45">
        <v>117803</v>
      </c>
      <c r="B38" s="42" t="s">
        <v>610</v>
      </c>
      <c r="C38" s="42" t="s">
        <v>640</v>
      </c>
    </row>
    <row r="39" spans="1:3" x14ac:dyDescent="0.25">
      <c r="A39" s="45">
        <v>109456</v>
      </c>
      <c r="B39" s="42" t="s">
        <v>610</v>
      </c>
      <c r="C39" s="42" t="s">
        <v>640</v>
      </c>
    </row>
    <row r="40" spans="1:3" x14ac:dyDescent="0.25">
      <c r="A40" s="45">
        <v>104855</v>
      </c>
      <c r="B40" s="42" t="s">
        <v>610</v>
      </c>
      <c r="C40" s="42" t="s">
        <v>640</v>
      </c>
    </row>
    <row r="41" spans="1:3" x14ac:dyDescent="0.25">
      <c r="A41" s="45">
        <v>102066</v>
      </c>
      <c r="B41" s="42" t="s">
        <v>619</v>
      </c>
      <c r="C41" s="42" t="s">
        <v>633</v>
      </c>
    </row>
    <row r="42" spans="1:3" x14ac:dyDescent="0.25">
      <c r="A42" s="45">
        <v>105146</v>
      </c>
      <c r="B42" s="42" t="s">
        <v>619</v>
      </c>
      <c r="C42" s="42" t="s">
        <v>633</v>
      </c>
    </row>
    <row r="43" spans="1:3" x14ac:dyDescent="0.25">
      <c r="A43" s="45">
        <v>102415</v>
      </c>
      <c r="B43" s="42" t="s">
        <v>615</v>
      </c>
      <c r="C43" s="42" t="s">
        <v>624</v>
      </c>
    </row>
    <row r="44" spans="1:3" x14ac:dyDescent="0.25">
      <c r="A44" s="45">
        <v>103731</v>
      </c>
      <c r="B44" s="42" t="s">
        <v>615</v>
      </c>
      <c r="C44" s="42" t="s">
        <v>624</v>
      </c>
    </row>
    <row r="45" spans="1:3" x14ac:dyDescent="0.25">
      <c r="A45" s="45">
        <v>102258</v>
      </c>
      <c r="B45" s="42" t="s">
        <v>615</v>
      </c>
      <c r="C45" s="42" t="s">
        <v>877</v>
      </c>
    </row>
    <row r="46" spans="1:3" x14ac:dyDescent="0.25">
      <c r="A46" s="45">
        <v>102540</v>
      </c>
      <c r="B46" s="42" t="s">
        <v>878</v>
      </c>
      <c r="C46" s="42" t="s">
        <v>879</v>
      </c>
    </row>
    <row r="47" spans="1:3" x14ac:dyDescent="0.25">
      <c r="A47" s="45">
        <v>111081</v>
      </c>
      <c r="B47" s="42" t="s">
        <v>606</v>
      </c>
      <c r="C47" s="42" t="s">
        <v>614</v>
      </c>
    </row>
    <row r="48" spans="1:3" x14ac:dyDescent="0.25">
      <c r="A48" s="45">
        <v>106938</v>
      </c>
      <c r="B48" s="42" t="s">
        <v>606</v>
      </c>
      <c r="C48" s="42" t="s">
        <v>614</v>
      </c>
    </row>
    <row r="49" spans="1:3" x14ac:dyDescent="0.25">
      <c r="A49" s="45">
        <v>107617</v>
      </c>
      <c r="B49" s="42" t="s">
        <v>606</v>
      </c>
      <c r="C49" s="42" t="s">
        <v>614</v>
      </c>
    </row>
    <row r="50" spans="1:3" x14ac:dyDescent="0.25">
      <c r="A50" s="45">
        <v>110707</v>
      </c>
      <c r="B50" s="42" t="s">
        <v>606</v>
      </c>
      <c r="C50" s="42" t="s">
        <v>880</v>
      </c>
    </row>
    <row r="51" spans="1:3" x14ac:dyDescent="0.25">
      <c r="A51" s="45">
        <v>106454</v>
      </c>
      <c r="B51" s="42" t="s">
        <v>606</v>
      </c>
      <c r="C51" s="42" t="s">
        <v>881</v>
      </c>
    </row>
    <row r="52" spans="1:3" x14ac:dyDescent="0.25">
      <c r="A52" s="45">
        <v>118443</v>
      </c>
      <c r="B52" s="42" t="s">
        <v>609</v>
      </c>
      <c r="C52" s="42" t="s">
        <v>608</v>
      </c>
    </row>
    <row r="53" spans="1:3" x14ac:dyDescent="0.25">
      <c r="A53" s="45">
        <v>111879</v>
      </c>
      <c r="B53" s="42" t="s">
        <v>609</v>
      </c>
      <c r="C53" s="42" t="s">
        <v>608</v>
      </c>
    </row>
    <row r="54" spans="1:3" x14ac:dyDescent="0.25">
      <c r="A54" s="45">
        <v>111687</v>
      </c>
      <c r="B54" s="42" t="s">
        <v>619</v>
      </c>
      <c r="C54" s="42" t="s">
        <v>608</v>
      </c>
    </row>
    <row r="55" spans="1:3" x14ac:dyDescent="0.25">
      <c r="A55" s="45">
        <v>111325</v>
      </c>
      <c r="B55" s="42" t="s">
        <v>619</v>
      </c>
      <c r="C55" s="42" t="s">
        <v>608</v>
      </c>
    </row>
    <row r="56" spans="1:3" x14ac:dyDescent="0.25">
      <c r="A56" s="45">
        <v>102050</v>
      </c>
      <c r="B56" s="42" t="s">
        <v>609</v>
      </c>
      <c r="C56" s="42" t="s">
        <v>608</v>
      </c>
    </row>
    <row r="57" spans="1:3" x14ac:dyDescent="0.25">
      <c r="A57" s="45">
        <v>111951</v>
      </c>
      <c r="B57" s="42" t="s">
        <v>882</v>
      </c>
      <c r="C57" s="42" t="s">
        <v>883</v>
      </c>
    </row>
    <row r="58" spans="1:3" x14ac:dyDescent="0.25">
      <c r="A58" s="45">
        <v>114234</v>
      </c>
      <c r="B58" s="42" t="s">
        <v>609</v>
      </c>
      <c r="C58" s="42" t="s">
        <v>884</v>
      </c>
    </row>
    <row r="59" spans="1:3" x14ac:dyDescent="0.25">
      <c r="A59" s="45">
        <v>102541</v>
      </c>
      <c r="B59" s="42" t="s">
        <v>616</v>
      </c>
      <c r="C59" s="42" t="s">
        <v>634</v>
      </c>
    </row>
    <row r="60" spans="1:3" x14ac:dyDescent="0.25">
      <c r="A60" s="45">
        <v>116919</v>
      </c>
      <c r="B60" s="42" t="s">
        <v>885</v>
      </c>
      <c r="C60" s="42" t="s">
        <v>886</v>
      </c>
    </row>
    <row r="61" spans="1:3" x14ac:dyDescent="0.25">
      <c r="A61" s="45">
        <v>102123</v>
      </c>
      <c r="B61" s="42" t="s">
        <v>609</v>
      </c>
      <c r="C61" s="42" t="s">
        <v>623</v>
      </c>
    </row>
    <row r="62" spans="1:3" x14ac:dyDescent="0.25">
      <c r="A62" s="45">
        <v>108040</v>
      </c>
      <c r="B62" s="42" t="s">
        <v>616</v>
      </c>
      <c r="C62" s="42" t="s">
        <v>623</v>
      </c>
    </row>
    <row r="63" spans="1:3" x14ac:dyDescent="0.25">
      <c r="A63" s="45">
        <v>103605</v>
      </c>
      <c r="B63" s="42" t="s">
        <v>615</v>
      </c>
      <c r="C63" s="42" t="s">
        <v>623</v>
      </c>
    </row>
    <row r="64" spans="1:3" x14ac:dyDescent="0.25">
      <c r="A64" s="45">
        <v>102023</v>
      </c>
      <c r="B64" s="42" t="s">
        <v>616</v>
      </c>
      <c r="C64" s="42" t="s">
        <v>887</v>
      </c>
    </row>
    <row r="65" spans="1:3" x14ac:dyDescent="0.25">
      <c r="A65" s="45">
        <v>116918</v>
      </c>
      <c r="B65" s="42" t="s">
        <v>616</v>
      </c>
      <c r="C65" s="42" t="s">
        <v>888</v>
      </c>
    </row>
    <row r="66" spans="1:3" x14ac:dyDescent="0.25">
      <c r="A66" s="45">
        <v>105956</v>
      </c>
      <c r="B66" s="42" t="s">
        <v>613</v>
      </c>
      <c r="C66" s="42" t="s">
        <v>626</v>
      </c>
    </row>
    <row r="67" spans="1:3" x14ac:dyDescent="0.25">
      <c r="A67" s="45">
        <v>106647</v>
      </c>
      <c r="B67" s="42" t="s">
        <v>604</v>
      </c>
      <c r="C67" s="42" t="s">
        <v>626</v>
      </c>
    </row>
    <row r="68" spans="1:3" x14ac:dyDescent="0.25">
      <c r="A68" s="45">
        <v>116950</v>
      </c>
      <c r="B68" s="42" t="s">
        <v>889</v>
      </c>
      <c r="C68" s="42" t="s">
        <v>890</v>
      </c>
    </row>
    <row r="69" spans="1:3" x14ac:dyDescent="0.25">
      <c r="A69" s="45">
        <v>111698</v>
      </c>
      <c r="B69" s="42" t="s">
        <v>604</v>
      </c>
      <c r="C69" s="42" t="s">
        <v>891</v>
      </c>
    </row>
    <row r="70" spans="1:3" x14ac:dyDescent="0.25">
      <c r="A70" s="45">
        <v>105740</v>
      </c>
      <c r="B70" s="42" t="s">
        <v>606</v>
      </c>
      <c r="C70" s="42" t="s">
        <v>643</v>
      </c>
    </row>
    <row r="71" spans="1:3" x14ac:dyDescent="0.25">
      <c r="A71" s="45">
        <v>118679</v>
      </c>
      <c r="B71" s="42" t="s">
        <v>610</v>
      </c>
      <c r="C71" s="42" t="s">
        <v>643</v>
      </c>
    </row>
    <row r="72" spans="1:3" x14ac:dyDescent="0.25">
      <c r="A72" s="45">
        <v>103698</v>
      </c>
      <c r="B72" s="42" t="s">
        <v>610</v>
      </c>
      <c r="C72" s="42" t="s">
        <v>643</v>
      </c>
    </row>
    <row r="73" spans="1:3" x14ac:dyDescent="0.25">
      <c r="A73" s="45">
        <v>112718</v>
      </c>
      <c r="B73" s="42" t="s">
        <v>610</v>
      </c>
      <c r="C73" s="42" t="s">
        <v>643</v>
      </c>
    </row>
    <row r="74" spans="1:3" x14ac:dyDescent="0.25">
      <c r="A74" s="45">
        <v>110570</v>
      </c>
      <c r="B74" s="42" t="s">
        <v>610</v>
      </c>
      <c r="C74" s="42" t="s">
        <v>643</v>
      </c>
    </row>
    <row r="75" spans="1:3" x14ac:dyDescent="0.25">
      <c r="A75" s="45">
        <v>101692</v>
      </c>
      <c r="B75" s="42" t="s">
        <v>610</v>
      </c>
      <c r="C75" s="42" t="s">
        <v>643</v>
      </c>
    </row>
    <row r="76" spans="1:3" x14ac:dyDescent="0.25">
      <c r="A76" s="45">
        <v>109815</v>
      </c>
      <c r="B76" s="42" t="s">
        <v>606</v>
      </c>
      <c r="C76" s="42" t="s">
        <v>643</v>
      </c>
    </row>
    <row r="77" spans="1:3" x14ac:dyDescent="0.25">
      <c r="A77" s="45">
        <v>115748</v>
      </c>
      <c r="B77" s="42" t="s">
        <v>860</v>
      </c>
      <c r="C77" s="42" t="s">
        <v>892</v>
      </c>
    </row>
    <row r="78" spans="1:3" x14ac:dyDescent="0.25">
      <c r="A78" s="45">
        <v>110923</v>
      </c>
      <c r="B78" s="42" t="s">
        <v>615</v>
      </c>
      <c r="C78" s="42" t="s">
        <v>479</v>
      </c>
    </row>
    <row r="79" spans="1:3" x14ac:dyDescent="0.25">
      <c r="A79" s="45">
        <v>108227</v>
      </c>
      <c r="B79" s="42" t="s">
        <v>615</v>
      </c>
      <c r="C79" s="42" t="s">
        <v>479</v>
      </c>
    </row>
    <row r="80" spans="1:3" x14ac:dyDescent="0.25">
      <c r="A80" s="45">
        <v>110880</v>
      </c>
      <c r="B80" s="42" t="s">
        <v>615</v>
      </c>
      <c r="C80" s="42" t="s">
        <v>479</v>
      </c>
    </row>
    <row r="81" spans="1:3" x14ac:dyDescent="0.25">
      <c r="A81" s="45">
        <v>106573</v>
      </c>
      <c r="B81" s="42" t="s">
        <v>615</v>
      </c>
      <c r="C81" s="42" t="s">
        <v>479</v>
      </c>
    </row>
    <row r="82" spans="1:3" x14ac:dyDescent="0.25">
      <c r="A82" s="45">
        <v>106556</v>
      </c>
      <c r="B82" s="42" t="s">
        <v>615</v>
      </c>
      <c r="C82" s="42" t="s">
        <v>479</v>
      </c>
    </row>
    <row r="83" spans="1:3" x14ac:dyDescent="0.25">
      <c r="A83" s="45">
        <v>104845</v>
      </c>
      <c r="B83" s="42" t="s">
        <v>606</v>
      </c>
      <c r="C83" s="42" t="s">
        <v>641</v>
      </c>
    </row>
    <row r="84" spans="1:3" x14ac:dyDescent="0.25">
      <c r="A84" s="45">
        <v>103186</v>
      </c>
      <c r="B84" s="42" t="s">
        <v>606</v>
      </c>
      <c r="C84" s="42" t="s">
        <v>641</v>
      </c>
    </row>
    <row r="85" spans="1:3" x14ac:dyDescent="0.25">
      <c r="A85" s="45">
        <v>105180</v>
      </c>
      <c r="B85" s="42" t="s">
        <v>606</v>
      </c>
      <c r="C85" s="42" t="s">
        <v>893</v>
      </c>
    </row>
    <row r="86" spans="1:3" x14ac:dyDescent="0.25">
      <c r="A86" s="45">
        <v>114059</v>
      </c>
      <c r="B86" s="42" t="s">
        <v>606</v>
      </c>
      <c r="C86" s="42" t="s">
        <v>894</v>
      </c>
    </row>
    <row r="87" spans="1:3" x14ac:dyDescent="0.25">
      <c r="A87" s="45">
        <v>114394</v>
      </c>
      <c r="B87" s="42" t="s">
        <v>616</v>
      </c>
      <c r="C87" s="42" t="s">
        <v>635</v>
      </c>
    </row>
    <row r="88" spans="1:3" x14ac:dyDescent="0.25">
      <c r="A88" s="45">
        <v>101989</v>
      </c>
      <c r="B88" s="42" t="s">
        <v>616</v>
      </c>
      <c r="C88" s="42" t="s">
        <v>635</v>
      </c>
    </row>
    <row r="89" spans="1:3" x14ac:dyDescent="0.25">
      <c r="A89" s="45">
        <v>106221</v>
      </c>
      <c r="B89" s="42" t="s">
        <v>616</v>
      </c>
      <c r="C89" s="42" t="s">
        <v>635</v>
      </c>
    </row>
    <row r="90" spans="1:3" x14ac:dyDescent="0.25">
      <c r="A90" s="45">
        <v>114790</v>
      </c>
      <c r="B90" s="42" t="s">
        <v>613</v>
      </c>
      <c r="C90" s="42" t="s">
        <v>407</v>
      </c>
    </row>
    <row r="91" spans="1:3" x14ac:dyDescent="0.25">
      <c r="A91" s="45">
        <v>102122</v>
      </c>
      <c r="B91" s="42" t="s">
        <v>613</v>
      </c>
      <c r="C91" s="42" t="s">
        <v>407</v>
      </c>
    </row>
    <row r="92" spans="1:3" x14ac:dyDescent="0.25">
      <c r="A92" s="46">
        <v>112553</v>
      </c>
      <c r="B92" s="43" t="s">
        <v>613</v>
      </c>
      <c r="C92" s="43" t="s">
        <v>407</v>
      </c>
    </row>
    <row r="93" spans="1:3" x14ac:dyDescent="0.25">
      <c r="A93" s="45">
        <v>110638</v>
      </c>
      <c r="B93" s="42" t="s">
        <v>613</v>
      </c>
      <c r="C93" s="42" t="s">
        <v>407</v>
      </c>
    </row>
    <row r="94" spans="1:3" x14ac:dyDescent="0.25">
      <c r="A94" s="45">
        <v>103839</v>
      </c>
      <c r="B94" s="42" t="s">
        <v>613</v>
      </c>
      <c r="C94" s="42" t="s">
        <v>407</v>
      </c>
    </row>
    <row r="95" spans="1:3" x14ac:dyDescent="0.25">
      <c r="A95" s="45">
        <v>111085</v>
      </c>
      <c r="B95" s="42" t="s">
        <v>895</v>
      </c>
      <c r="C95" s="42" t="s">
        <v>896</v>
      </c>
    </row>
    <row r="96" spans="1:3" x14ac:dyDescent="0.25">
      <c r="A96" s="45">
        <v>108495</v>
      </c>
      <c r="B96" s="42" t="s">
        <v>615</v>
      </c>
      <c r="C96" s="42" t="s">
        <v>652</v>
      </c>
    </row>
    <row r="97" spans="1:3" x14ac:dyDescent="0.25">
      <c r="A97" s="45">
        <v>103707</v>
      </c>
      <c r="B97" s="42" t="s">
        <v>615</v>
      </c>
      <c r="C97" s="42" t="s">
        <v>652</v>
      </c>
    </row>
    <row r="98" spans="1:3" x14ac:dyDescent="0.25">
      <c r="A98" s="45">
        <v>101054</v>
      </c>
      <c r="B98" s="42" t="s">
        <v>615</v>
      </c>
      <c r="C98" s="42" t="s">
        <v>652</v>
      </c>
    </row>
    <row r="99" spans="1:3" x14ac:dyDescent="0.25">
      <c r="A99" s="45">
        <v>112855</v>
      </c>
      <c r="B99" s="42" t="s">
        <v>616</v>
      </c>
      <c r="C99" s="42" t="s">
        <v>400</v>
      </c>
    </row>
    <row r="100" spans="1:3" x14ac:dyDescent="0.25">
      <c r="A100" s="45">
        <v>111428</v>
      </c>
      <c r="B100" s="42" t="s">
        <v>616</v>
      </c>
      <c r="C100" s="42" t="s">
        <v>897</v>
      </c>
    </row>
    <row r="101" spans="1:3" x14ac:dyDescent="0.25">
      <c r="A101" s="45">
        <v>107498</v>
      </c>
      <c r="B101" s="42" t="s">
        <v>613</v>
      </c>
      <c r="C101" s="42" t="s">
        <v>404</v>
      </c>
    </row>
    <row r="102" spans="1:3" x14ac:dyDescent="0.25">
      <c r="A102" s="45">
        <v>111429</v>
      </c>
      <c r="B102" s="42" t="s">
        <v>613</v>
      </c>
      <c r="C102" s="42" t="s">
        <v>404</v>
      </c>
    </row>
    <row r="103" spans="1:3" x14ac:dyDescent="0.25">
      <c r="A103" s="45">
        <v>107600</v>
      </c>
      <c r="B103" s="42" t="s">
        <v>613</v>
      </c>
      <c r="C103" s="42" t="s">
        <v>404</v>
      </c>
    </row>
    <row r="104" spans="1:3" x14ac:dyDescent="0.25">
      <c r="A104" s="45">
        <v>105336</v>
      </c>
      <c r="B104" s="42" t="s">
        <v>613</v>
      </c>
      <c r="C104" s="42" t="s">
        <v>404</v>
      </c>
    </row>
    <row r="105" spans="1:3" x14ac:dyDescent="0.25">
      <c r="A105" s="45">
        <v>110661</v>
      </c>
      <c r="B105" s="42" t="s">
        <v>616</v>
      </c>
      <c r="C105" s="42" t="s">
        <v>898</v>
      </c>
    </row>
    <row r="106" spans="1:3" x14ac:dyDescent="0.25">
      <c r="A106" s="45">
        <v>106311</v>
      </c>
      <c r="B106" s="42" t="s">
        <v>606</v>
      </c>
      <c r="C106" s="42" t="s">
        <v>636</v>
      </c>
    </row>
    <row r="107" spans="1:3" x14ac:dyDescent="0.25">
      <c r="A107" s="45">
        <v>101066</v>
      </c>
      <c r="B107" s="42" t="s">
        <v>606</v>
      </c>
      <c r="C107" s="42" t="s">
        <v>636</v>
      </c>
    </row>
    <row r="108" spans="1:3" x14ac:dyDescent="0.25">
      <c r="A108" s="45">
        <v>104941</v>
      </c>
      <c r="B108" s="42" t="s">
        <v>606</v>
      </c>
      <c r="C108" s="42" t="s">
        <v>899</v>
      </c>
    </row>
    <row r="109" spans="1:3" x14ac:dyDescent="0.25">
      <c r="A109" s="45">
        <v>101984</v>
      </c>
      <c r="B109" s="42" t="s">
        <v>606</v>
      </c>
      <c r="C109" s="42" t="s">
        <v>899</v>
      </c>
    </row>
    <row r="110" spans="1:3" x14ac:dyDescent="0.25">
      <c r="A110" s="45">
        <v>108100</v>
      </c>
      <c r="B110" s="42" t="s">
        <v>606</v>
      </c>
      <c r="C110" s="42" t="s">
        <v>617</v>
      </c>
    </row>
    <row r="111" spans="1:3" x14ac:dyDescent="0.25">
      <c r="A111" s="45">
        <v>102578</v>
      </c>
      <c r="B111" s="42" t="s">
        <v>604</v>
      </c>
      <c r="C111" s="42" t="s">
        <v>617</v>
      </c>
    </row>
    <row r="112" spans="1:3" x14ac:dyDescent="0.25">
      <c r="A112" s="45">
        <v>102021</v>
      </c>
      <c r="B112" s="42" t="s">
        <v>604</v>
      </c>
      <c r="C112" s="42" t="s">
        <v>617</v>
      </c>
    </row>
    <row r="113" spans="1:3" x14ac:dyDescent="0.25">
      <c r="A113" s="45">
        <v>114831</v>
      </c>
      <c r="B113" s="42" t="s">
        <v>604</v>
      </c>
      <c r="C113" s="42" t="s">
        <v>900</v>
      </c>
    </row>
    <row r="114" spans="1:3" x14ac:dyDescent="0.25">
      <c r="A114" s="45">
        <v>110562</v>
      </c>
      <c r="B114" s="42" t="s">
        <v>604</v>
      </c>
      <c r="C114" s="42" t="s">
        <v>900</v>
      </c>
    </row>
    <row r="115" spans="1:3" x14ac:dyDescent="0.25">
      <c r="A115" s="45">
        <v>105731</v>
      </c>
      <c r="B115" s="42" t="s">
        <v>619</v>
      </c>
      <c r="C115" s="42" t="s">
        <v>620</v>
      </c>
    </row>
    <row r="116" spans="1:3" x14ac:dyDescent="0.25">
      <c r="A116" s="45">
        <v>109717</v>
      </c>
      <c r="B116" s="42" t="s">
        <v>619</v>
      </c>
      <c r="C116" s="42" t="s">
        <v>620</v>
      </c>
    </row>
    <row r="117" spans="1:3" x14ac:dyDescent="0.25">
      <c r="A117" s="45">
        <v>115253</v>
      </c>
      <c r="B117" s="42" t="s">
        <v>619</v>
      </c>
      <c r="C117" s="42" t="s">
        <v>620</v>
      </c>
    </row>
    <row r="118" spans="1:3" x14ac:dyDescent="0.25">
      <c r="A118" s="45">
        <v>107857</v>
      </c>
      <c r="B118" s="42" t="s">
        <v>619</v>
      </c>
      <c r="C118" s="42" t="s">
        <v>620</v>
      </c>
    </row>
    <row r="119" spans="1:3" x14ac:dyDescent="0.25">
      <c r="A119" s="45">
        <v>101991</v>
      </c>
      <c r="B119" s="42" t="s">
        <v>609</v>
      </c>
      <c r="C119" s="42" t="s">
        <v>620</v>
      </c>
    </row>
    <row r="120" spans="1:3" x14ac:dyDescent="0.25">
      <c r="A120" s="45">
        <v>108339</v>
      </c>
      <c r="B120" s="42" t="s">
        <v>619</v>
      </c>
      <c r="C120" s="42" t="s">
        <v>620</v>
      </c>
    </row>
    <row r="121" spans="1:3" x14ac:dyDescent="0.25">
      <c r="A121" s="45">
        <v>116963</v>
      </c>
      <c r="B121" s="42" t="s">
        <v>619</v>
      </c>
      <c r="C121" s="42" t="s">
        <v>901</v>
      </c>
    </row>
    <row r="122" spans="1:3" x14ac:dyDescent="0.25">
      <c r="A122" s="45">
        <v>119028</v>
      </c>
      <c r="B122" s="42" t="s">
        <v>619</v>
      </c>
      <c r="C122" s="42" t="s">
        <v>639</v>
      </c>
    </row>
    <row r="123" spans="1:3" x14ac:dyDescent="0.25">
      <c r="A123" s="45">
        <v>108771</v>
      </c>
      <c r="B123" s="42" t="s">
        <v>619</v>
      </c>
      <c r="C123" s="42" t="s">
        <v>639</v>
      </c>
    </row>
    <row r="124" spans="1:3" x14ac:dyDescent="0.25">
      <c r="A124" s="45">
        <v>105593</v>
      </c>
      <c r="B124" s="42" t="s">
        <v>609</v>
      </c>
      <c r="C124" s="42" t="s">
        <v>639</v>
      </c>
    </row>
    <row r="125" spans="1:3" x14ac:dyDescent="0.25">
      <c r="A125" s="45">
        <v>106208</v>
      </c>
      <c r="B125" s="42" t="s">
        <v>609</v>
      </c>
      <c r="C125" s="42" t="s">
        <v>639</v>
      </c>
    </row>
    <row r="126" spans="1:3" x14ac:dyDescent="0.25">
      <c r="A126" s="45">
        <v>106394</v>
      </c>
      <c r="B126" s="42" t="s">
        <v>610</v>
      </c>
      <c r="C126" s="42" t="s">
        <v>625</v>
      </c>
    </row>
    <row r="127" spans="1:3" x14ac:dyDescent="0.25">
      <c r="A127" s="45">
        <v>105327</v>
      </c>
      <c r="B127" s="42" t="s">
        <v>610</v>
      </c>
      <c r="C127" s="42" t="s">
        <v>625</v>
      </c>
    </row>
    <row r="128" spans="1:3" x14ac:dyDescent="0.25">
      <c r="A128" s="45">
        <v>102055</v>
      </c>
      <c r="B128" s="42" t="s">
        <v>613</v>
      </c>
      <c r="C128" s="42" t="s">
        <v>627</v>
      </c>
    </row>
    <row r="129" spans="1:3" x14ac:dyDescent="0.25">
      <c r="A129" s="45">
        <v>106365</v>
      </c>
      <c r="B129" s="42" t="s">
        <v>613</v>
      </c>
      <c r="C129" s="42" t="s">
        <v>627</v>
      </c>
    </row>
    <row r="130" spans="1:3" x14ac:dyDescent="0.25">
      <c r="A130" s="45">
        <v>102011</v>
      </c>
      <c r="B130" s="42" t="s">
        <v>613</v>
      </c>
      <c r="C130" s="42" t="s">
        <v>627</v>
      </c>
    </row>
    <row r="131" spans="1:3" x14ac:dyDescent="0.25">
      <c r="A131" s="45">
        <v>103033</v>
      </c>
      <c r="B131" s="42" t="s">
        <v>613</v>
      </c>
      <c r="C131" s="42" t="s">
        <v>627</v>
      </c>
    </row>
    <row r="132" spans="1:3" x14ac:dyDescent="0.25">
      <c r="A132" s="45">
        <v>107113</v>
      </c>
      <c r="B132" s="42" t="s">
        <v>606</v>
      </c>
      <c r="C132" s="42" t="s">
        <v>621</v>
      </c>
    </row>
    <row r="133" spans="1:3" x14ac:dyDescent="0.25">
      <c r="A133" s="45">
        <v>109910</v>
      </c>
      <c r="B133" s="42" t="s">
        <v>606</v>
      </c>
      <c r="C133" s="42" t="s">
        <v>621</v>
      </c>
    </row>
    <row r="134" spans="1:3" x14ac:dyDescent="0.25">
      <c r="A134" s="45">
        <v>106373</v>
      </c>
      <c r="B134" s="42" t="s">
        <v>606</v>
      </c>
      <c r="C134" s="42" t="s">
        <v>621</v>
      </c>
    </row>
    <row r="135" spans="1:3" x14ac:dyDescent="0.25">
      <c r="A135" s="45">
        <v>116745</v>
      </c>
      <c r="B135" s="42" t="s">
        <v>619</v>
      </c>
      <c r="C135" s="42" t="s">
        <v>806</v>
      </c>
    </row>
    <row r="136" spans="1:3" x14ac:dyDescent="0.25">
      <c r="A136" s="45">
        <v>113150</v>
      </c>
      <c r="B136" s="42" t="s">
        <v>615</v>
      </c>
      <c r="C136" s="42" t="s">
        <v>618</v>
      </c>
    </row>
    <row r="137" spans="1:3" x14ac:dyDescent="0.25">
      <c r="A137" s="45">
        <v>110595</v>
      </c>
      <c r="B137" s="42" t="s">
        <v>615</v>
      </c>
      <c r="C137" s="42" t="s">
        <v>618</v>
      </c>
    </row>
    <row r="138" spans="1:3" x14ac:dyDescent="0.25">
      <c r="A138" s="45">
        <v>106283</v>
      </c>
      <c r="B138" s="42" t="s">
        <v>613</v>
      </c>
      <c r="C138" s="42" t="s">
        <v>618</v>
      </c>
    </row>
    <row r="139" spans="1:3" x14ac:dyDescent="0.25">
      <c r="A139" s="45">
        <v>102491</v>
      </c>
      <c r="B139" s="42" t="s">
        <v>895</v>
      </c>
      <c r="C139" s="42" t="s">
        <v>902</v>
      </c>
    </row>
    <row r="140" spans="1:3" x14ac:dyDescent="0.25">
      <c r="A140" s="45">
        <v>102844</v>
      </c>
      <c r="B140" s="42" t="s">
        <v>895</v>
      </c>
      <c r="C140" s="42" t="s">
        <v>903</v>
      </c>
    </row>
    <row r="141" spans="1:3" x14ac:dyDescent="0.25">
      <c r="A141" s="45">
        <v>112630</v>
      </c>
      <c r="B141" s="42" t="s">
        <v>616</v>
      </c>
      <c r="C141" s="42" t="s">
        <v>481</v>
      </c>
    </row>
    <row r="142" spans="1:3" x14ac:dyDescent="0.25">
      <c r="A142" s="45">
        <v>101987</v>
      </c>
      <c r="B142" s="42" t="s">
        <v>616</v>
      </c>
      <c r="C142" s="42" t="s">
        <v>481</v>
      </c>
    </row>
    <row r="143" spans="1:3" x14ac:dyDescent="0.25">
      <c r="A143" s="45">
        <v>110387</v>
      </c>
      <c r="B143" s="42" t="s">
        <v>616</v>
      </c>
      <c r="C143" s="42" t="s">
        <v>481</v>
      </c>
    </row>
    <row r="144" spans="1:3" x14ac:dyDescent="0.25">
      <c r="A144" s="45">
        <v>104337</v>
      </c>
      <c r="B144" s="42" t="s">
        <v>616</v>
      </c>
      <c r="C144" s="42" t="s">
        <v>481</v>
      </c>
    </row>
    <row r="145" spans="1:3" x14ac:dyDescent="0.25">
      <c r="A145" s="45">
        <v>111193</v>
      </c>
      <c r="B145" s="42" t="s">
        <v>610</v>
      </c>
      <c r="C145" s="42" t="s">
        <v>402</v>
      </c>
    </row>
    <row r="146" spans="1:3" x14ac:dyDescent="0.25">
      <c r="A146" s="45">
        <v>105422</v>
      </c>
      <c r="B146" s="42" t="s">
        <v>610</v>
      </c>
      <c r="C146" s="42" t="s">
        <v>402</v>
      </c>
    </row>
    <row r="147" spans="1:3" x14ac:dyDescent="0.25">
      <c r="A147" s="45">
        <v>109955</v>
      </c>
      <c r="B147" s="42" t="s">
        <v>606</v>
      </c>
      <c r="C147" s="42" t="s">
        <v>642</v>
      </c>
    </row>
    <row r="148" spans="1:3" x14ac:dyDescent="0.25">
      <c r="A148" s="45">
        <v>106707</v>
      </c>
      <c r="B148" s="42" t="s">
        <v>606</v>
      </c>
      <c r="C148" s="42" t="s">
        <v>642</v>
      </c>
    </row>
    <row r="149" spans="1:3" x14ac:dyDescent="0.25">
      <c r="A149" s="45">
        <v>108911</v>
      </c>
      <c r="B149" s="42" t="s">
        <v>619</v>
      </c>
      <c r="C149" s="42" t="s">
        <v>632</v>
      </c>
    </row>
    <row r="150" spans="1:3" x14ac:dyDescent="0.25">
      <c r="A150" s="45">
        <v>106355</v>
      </c>
      <c r="B150" s="42" t="s">
        <v>619</v>
      </c>
      <c r="C150" s="42" t="s">
        <v>632</v>
      </c>
    </row>
    <row r="151" spans="1:3" x14ac:dyDescent="0.25">
      <c r="A151" s="45">
        <v>114439</v>
      </c>
      <c r="B151" s="42" t="s">
        <v>616</v>
      </c>
      <c r="C151" s="42" t="s">
        <v>612</v>
      </c>
    </row>
    <row r="152" spans="1:3" x14ac:dyDescent="0.25">
      <c r="A152" s="45">
        <v>107453</v>
      </c>
      <c r="B152" s="42" t="s">
        <v>616</v>
      </c>
      <c r="C152" s="42" t="s">
        <v>612</v>
      </c>
    </row>
    <row r="153" spans="1:3" x14ac:dyDescent="0.25">
      <c r="A153" s="45">
        <v>116222</v>
      </c>
      <c r="B153" s="42" t="s">
        <v>604</v>
      </c>
      <c r="C153" s="42" t="s">
        <v>605</v>
      </c>
    </row>
    <row r="154" spans="1:3" x14ac:dyDescent="0.25">
      <c r="A154" s="45">
        <v>110647</v>
      </c>
      <c r="B154" s="42" t="s">
        <v>610</v>
      </c>
      <c r="C154" s="42" t="s">
        <v>605</v>
      </c>
    </row>
    <row r="155" spans="1:3" x14ac:dyDescent="0.25">
      <c r="A155" s="45">
        <v>101584</v>
      </c>
      <c r="B155" s="42" t="s">
        <v>613</v>
      </c>
      <c r="C155" s="42" t="s">
        <v>605</v>
      </c>
    </row>
    <row r="156" spans="1:3" x14ac:dyDescent="0.25">
      <c r="A156" s="45">
        <v>101996</v>
      </c>
      <c r="B156" s="42" t="s">
        <v>604</v>
      </c>
      <c r="C156" s="42" t="s">
        <v>605</v>
      </c>
    </row>
    <row r="157" spans="1:3" x14ac:dyDescent="0.25">
      <c r="A157" s="45">
        <v>104740</v>
      </c>
      <c r="B157" s="42" t="s">
        <v>604</v>
      </c>
      <c r="C157" s="42" t="s">
        <v>605</v>
      </c>
    </row>
    <row r="158" spans="1:3" x14ac:dyDescent="0.25">
      <c r="A158" s="45">
        <v>107170</v>
      </c>
      <c r="B158" s="42" t="s">
        <v>615</v>
      </c>
      <c r="C158" s="42" t="s">
        <v>622</v>
      </c>
    </row>
    <row r="159" spans="1:3" x14ac:dyDescent="0.25">
      <c r="A159" s="45">
        <v>105537</v>
      </c>
      <c r="B159" s="42" t="s">
        <v>615</v>
      </c>
      <c r="C159" s="42" t="s">
        <v>622</v>
      </c>
    </row>
    <row r="160" spans="1:3" x14ac:dyDescent="0.25">
      <c r="A160" s="46">
        <v>101628</v>
      </c>
      <c r="B160" s="43" t="s">
        <v>615</v>
      </c>
      <c r="C160" s="43" t="s">
        <v>622</v>
      </c>
    </row>
    <row r="161" spans="1:3" x14ac:dyDescent="0.25">
      <c r="A161" s="45">
        <v>106965</v>
      </c>
      <c r="B161" s="42" t="s">
        <v>613</v>
      </c>
      <c r="C161" s="42" t="s">
        <v>638</v>
      </c>
    </row>
    <row r="162" spans="1:3" x14ac:dyDescent="0.25">
      <c r="A162" s="45">
        <v>106359</v>
      </c>
      <c r="B162" s="42" t="s">
        <v>613</v>
      </c>
      <c r="C162" s="42" t="s">
        <v>638</v>
      </c>
    </row>
    <row r="163" spans="1:3" x14ac:dyDescent="0.25">
      <c r="A163" s="45">
        <v>107537</v>
      </c>
      <c r="B163" s="42" t="s">
        <v>613</v>
      </c>
      <c r="C163" s="42" t="s">
        <v>638</v>
      </c>
    </row>
    <row r="164" spans="1:3" x14ac:dyDescent="0.25">
      <c r="A164" s="45">
        <v>106204</v>
      </c>
      <c r="B164" s="42" t="s">
        <v>616</v>
      </c>
      <c r="C164" s="42" t="s">
        <v>638</v>
      </c>
    </row>
    <row r="165" spans="1:3" x14ac:dyDescent="0.25">
      <c r="A165" s="45">
        <v>115475</v>
      </c>
      <c r="B165" s="42" t="s">
        <v>619</v>
      </c>
      <c r="C165" s="42" t="s">
        <v>628</v>
      </c>
    </row>
    <row r="166" spans="1:3" x14ac:dyDescent="0.25">
      <c r="A166" s="45">
        <v>115962</v>
      </c>
      <c r="B166" s="42" t="s">
        <v>619</v>
      </c>
      <c r="C166" s="42" t="s">
        <v>628</v>
      </c>
    </row>
    <row r="167" spans="1:3" x14ac:dyDescent="0.25">
      <c r="A167" s="45">
        <v>106400</v>
      </c>
      <c r="B167" s="42" t="s">
        <v>619</v>
      </c>
      <c r="C167" s="42" t="s">
        <v>628</v>
      </c>
    </row>
    <row r="168" spans="1:3" x14ac:dyDescent="0.25">
      <c r="A168" s="45">
        <v>103967</v>
      </c>
      <c r="B168" s="42" t="s">
        <v>619</v>
      </c>
      <c r="C168" s="42" t="s">
        <v>628</v>
      </c>
    </row>
    <row r="169" spans="1:3" x14ac:dyDescent="0.25">
      <c r="A169" s="45">
        <v>118939</v>
      </c>
      <c r="B169" s="42" t="s">
        <v>615</v>
      </c>
      <c r="C169" s="42" t="s">
        <v>629</v>
      </c>
    </row>
    <row r="170" spans="1:3" x14ac:dyDescent="0.25">
      <c r="A170" s="45">
        <v>116917</v>
      </c>
      <c r="B170" s="42" t="s">
        <v>615</v>
      </c>
      <c r="C170" s="42" t="s">
        <v>629</v>
      </c>
    </row>
    <row r="171" spans="1:3" x14ac:dyDescent="0.25">
      <c r="A171" s="45">
        <v>109845</v>
      </c>
      <c r="B171" s="42" t="s">
        <v>615</v>
      </c>
      <c r="C171" s="42" t="s">
        <v>629</v>
      </c>
    </row>
    <row r="172" spans="1:3" x14ac:dyDescent="0.25">
      <c r="A172" s="45">
        <v>110838</v>
      </c>
      <c r="B172" s="42" t="s">
        <v>615</v>
      </c>
      <c r="C172" s="42" t="s">
        <v>629</v>
      </c>
    </row>
    <row r="173" spans="1:3" x14ac:dyDescent="0.25">
      <c r="A173" s="45">
        <v>102581</v>
      </c>
      <c r="B173" s="42" t="s">
        <v>615</v>
      </c>
      <c r="C173" s="42" t="s">
        <v>629</v>
      </c>
    </row>
    <row r="174" spans="1:3" x14ac:dyDescent="0.25">
      <c r="A174" s="45">
        <v>102760</v>
      </c>
      <c r="B174" s="42" t="s">
        <v>615</v>
      </c>
      <c r="C174" s="42" t="s">
        <v>629</v>
      </c>
    </row>
    <row r="175" spans="1:3" x14ac:dyDescent="0.25">
      <c r="A175" s="45">
        <v>102329</v>
      </c>
      <c r="B175" s="42" t="s">
        <v>615</v>
      </c>
      <c r="C175" s="42" t="s">
        <v>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2019-06-14T08:45:16Z</cp:lastPrinted>
  <dcterms:created xsi:type="dcterms:W3CDTF">2016-07-18T10:59:34Z</dcterms:created>
  <dcterms:modified xsi:type="dcterms:W3CDTF">2019-06-14T08:47:22Z</dcterms:modified>
</cp:coreProperties>
</file>